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S:\VO\Súťaže 2025\4.DNS 2025\Stavebné práce\kategória 1\Výzva_7_2025_Spevnené plochy objektov\výzva\"/>
    </mc:Choice>
  </mc:AlternateContent>
  <xr:revisionPtr revIDLastSave="0" documentId="8_{FC0F26A8-73FD-4A71-8EFE-73A5185229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1 - Spevnená plocha A pr..." sheetId="2" r:id="rId2"/>
    <sheet name="02 - Spevnená plocha B pr..." sheetId="3" r:id="rId3"/>
    <sheet name="Zoznam figúr" sheetId="4" r:id="rId4"/>
  </sheets>
  <definedNames>
    <definedName name="_xlnm._FilterDatabase" localSheetId="1" hidden="1">'01 - Spevnená plocha A pr...'!$C$139:$K$197</definedName>
    <definedName name="_xlnm._FilterDatabase" localSheetId="2" hidden="1">'02 - Spevnená plocha B pr...'!$C$139:$K$197</definedName>
    <definedName name="_xlnm.Print_Titles" localSheetId="1">'01 - Spevnená plocha A pr...'!$139:$139</definedName>
    <definedName name="_xlnm.Print_Titles" localSheetId="2">'02 - Spevnená plocha B pr...'!$139:$139</definedName>
    <definedName name="_xlnm.Print_Titles" localSheetId="0">'Rekapitulácia stavby'!$92:$92</definedName>
    <definedName name="_xlnm.Print_Titles" localSheetId="3">'Zoznam figúr'!$9:$9</definedName>
    <definedName name="_xlnm.Print_Area" localSheetId="1">'01 - Spevnená plocha A pr...'!$C$4:$J$76,'01 - Spevnená plocha A pr...'!$C$82:$J$119,'01 - Spevnená plocha A pr...'!$C$125:$J$197</definedName>
    <definedName name="_xlnm.Print_Area" localSheetId="2">'02 - Spevnená plocha B pr...'!$C$4:$J$76,'02 - Spevnená plocha B pr...'!$C$82:$J$119,'02 - Spevnená plocha B pr...'!$C$125:$J$197</definedName>
    <definedName name="_xlnm.Print_Area" localSheetId="0">'Rekapitulácia stavby'!$D$4:$AO$76,'Rekapitulácia stavby'!$C$82:$AQ$105</definedName>
    <definedName name="_xlnm.Print_Area" localSheetId="3">'Zoznam figúr'!$C$4:$G$49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4" l="1"/>
  <c r="J41" i="3"/>
  <c r="J40" i="3"/>
  <c r="AY97" i="1" s="1"/>
  <c r="J39" i="3"/>
  <c r="AX97" i="1" s="1"/>
  <c r="BI197" i="3"/>
  <c r="BH197" i="3"/>
  <c r="BG197" i="3"/>
  <c r="BE197" i="3"/>
  <c r="BK197" i="3"/>
  <c r="J197" i="3" s="1"/>
  <c r="BF197" i="3" s="1"/>
  <c r="BI196" i="3"/>
  <c r="BH196" i="3"/>
  <c r="BG196" i="3"/>
  <c r="BE196" i="3"/>
  <c r="BK196" i="3"/>
  <c r="J196" i="3" s="1"/>
  <c r="BF196" i="3" s="1"/>
  <c r="BI195" i="3"/>
  <c r="BH195" i="3"/>
  <c r="BG195" i="3"/>
  <c r="BE195" i="3"/>
  <c r="BK195" i="3"/>
  <c r="J195" i="3" s="1"/>
  <c r="BF195" i="3" s="1"/>
  <c r="BI194" i="3"/>
  <c r="BH194" i="3"/>
  <c r="BG194" i="3"/>
  <c r="BE194" i="3"/>
  <c r="BK194" i="3"/>
  <c r="J194" i="3"/>
  <c r="BF194" i="3" s="1"/>
  <c r="BI193" i="3"/>
  <c r="BH193" i="3"/>
  <c r="BG193" i="3"/>
  <c r="BE193" i="3"/>
  <c r="BK193" i="3"/>
  <c r="J193" i="3" s="1"/>
  <c r="BF193" i="3" s="1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T183" i="3"/>
  <c r="R184" i="3"/>
  <c r="R183" i="3"/>
  <c r="P184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69" i="3"/>
  <c r="BH169" i="3"/>
  <c r="BG169" i="3"/>
  <c r="BE169" i="3"/>
  <c r="T169" i="3"/>
  <c r="R169" i="3"/>
  <c r="P169" i="3"/>
  <c r="BI165" i="3"/>
  <c r="BH165" i="3"/>
  <c r="BG165" i="3"/>
  <c r="BE165" i="3"/>
  <c r="T165" i="3"/>
  <c r="R165" i="3"/>
  <c r="P165" i="3"/>
  <c r="BI162" i="3"/>
  <c r="BH162" i="3"/>
  <c r="BG162" i="3"/>
  <c r="BE162" i="3"/>
  <c r="T162" i="3"/>
  <c r="R162" i="3"/>
  <c r="P162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48" i="3"/>
  <c r="BH148" i="3"/>
  <c r="BG148" i="3"/>
  <c r="BE148" i="3"/>
  <c r="T148" i="3"/>
  <c r="R148" i="3"/>
  <c r="P148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F136" i="3"/>
  <c r="F134" i="3"/>
  <c r="E132" i="3"/>
  <c r="BI117" i="3"/>
  <c r="BH117" i="3"/>
  <c r="BG117" i="3"/>
  <c r="BE117" i="3"/>
  <c r="BI116" i="3"/>
  <c r="BH116" i="3"/>
  <c r="BG116" i="3"/>
  <c r="BF116" i="3"/>
  <c r="BE116" i="3"/>
  <c r="BI115" i="3"/>
  <c r="BH115" i="3"/>
  <c r="BG115" i="3"/>
  <c r="BF115" i="3"/>
  <c r="BE115" i="3"/>
  <c r="BI114" i="3"/>
  <c r="BH114" i="3"/>
  <c r="BG114" i="3"/>
  <c r="BF114" i="3"/>
  <c r="BE114" i="3"/>
  <c r="BI113" i="3"/>
  <c r="BH113" i="3"/>
  <c r="BG113" i="3"/>
  <c r="BF113" i="3"/>
  <c r="BE113" i="3"/>
  <c r="BI112" i="3"/>
  <c r="BH112" i="3"/>
  <c r="BG112" i="3"/>
  <c r="BF112" i="3"/>
  <c r="BE112" i="3"/>
  <c r="F93" i="3"/>
  <c r="F91" i="3"/>
  <c r="E89" i="3"/>
  <c r="J26" i="3"/>
  <c r="E26" i="3"/>
  <c r="J94" i="3" s="1"/>
  <c r="J25" i="3"/>
  <c r="J23" i="3"/>
  <c r="E23" i="3"/>
  <c r="J93" i="3"/>
  <c r="J22" i="3"/>
  <c r="J20" i="3"/>
  <c r="E20" i="3"/>
  <c r="F94" i="3" s="1"/>
  <c r="J19" i="3"/>
  <c r="J14" i="3"/>
  <c r="J134" i="3" s="1"/>
  <c r="E7" i="3"/>
  <c r="E128" i="3"/>
  <c r="J41" i="2"/>
  <c r="J40" i="2"/>
  <c r="AY96" i="1" s="1"/>
  <c r="J39" i="2"/>
  <c r="AX96" i="1"/>
  <c r="BI197" i="2"/>
  <c r="BH197" i="2"/>
  <c r="BG197" i="2"/>
  <c r="BE197" i="2"/>
  <c r="BK197" i="2"/>
  <c r="J197" i="2" s="1"/>
  <c r="BF197" i="2" s="1"/>
  <c r="BI196" i="2"/>
  <c r="BH196" i="2"/>
  <c r="BG196" i="2"/>
  <c r="BE196" i="2"/>
  <c r="BK196" i="2"/>
  <c r="J196" i="2"/>
  <c r="BF196" i="2" s="1"/>
  <c r="BI195" i="2"/>
  <c r="BH195" i="2"/>
  <c r="BG195" i="2"/>
  <c r="BE195" i="2"/>
  <c r="BK195" i="2"/>
  <c r="J195" i="2" s="1"/>
  <c r="BF195" i="2" s="1"/>
  <c r="BI194" i="2"/>
  <c r="BH194" i="2"/>
  <c r="BG194" i="2"/>
  <c r="BE194" i="2"/>
  <c r="BK194" i="2"/>
  <c r="J194" i="2"/>
  <c r="BF194" i="2" s="1"/>
  <c r="BI193" i="2"/>
  <c r="BH193" i="2"/>
  <c r="BG193" i="2"/>
  <c r="BE193" i="2"/>
  <c r="BK193" i="2"/>
  <c r="J193" i="2" s="1"/>
  <c r="BF193" i="2" s="1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T183" i="2"/>
  <c r="R184" i="2"/>
  <c r="R183" i="2"/>
  <c r="P184" i="2"/>
  <c r="P183" i="2" s="1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5" i="2"/>
  <c r="BH165" i="2"/>
  <c r="BG165" i="2"/>
  <c r="BE165" i="2"/>
  <c r="T165" i="2"/>
  <c r="R165" i="2"/>
  <c r="P165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F136" i="2"/>
  <c r="F134" i="2"/>
  <c r="E132" i="2"/>
  <c r="BI117" i="2"/>
  <c r="BH117" i="2"/>
  <c r="BG117" i="2"/>
  <c r="BE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F93" i="2"/>
  <c r="F91" i="2"/>
  <c r="E89" i="2"/>
  <c r="J26" i="2"/>
  <c r="E26" i="2"/>
  <c r="J94" i="2" s="1"/>
  <c r="J25" i="2"/>
  <c r="J23" i="2"/>
  <c r="E23" i="2"/>
  <c r="J136" i="2"/>
  <c r="J22" i="2"/>
  <c r="J20" i="2"/>
  <c r="E20" i="2"/>
  <c r="F94" i="2" s="1"/>
  <c r="J19" i="2"/>
  <c r="J14" i="2"/>
  <c r="J134" i="2" s="1"/>
  <c r="E7" i="2"/>
  <c r="E85" i="2" s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0" i="1"/>
  <c r="AM90" i="1"/>
  <c r="AM89" i="1"/>
  <c r="L89" i="1"/>
  <c r="AM87" i="1"/>
  <c r="L87" i="1"/>
  <c r="L85" i="1"/>
  <c r="L84" i="1"/>
  <c r="BK181" i="2"/>
  <c r="J151" i="2"/>
  <c r="J187" i="2"/>
  <c r="BK184" i="2"/>
  <c r="BK151" i="2"/>
  <c r="J159" i="2"/>
  <c r="J148" i="2"/>
  <c r="BK180" i="2"/>
  <c r="BK162" i="2"/>
  <c r="BK182" i="3"/>
  <c r="J154" i="3"/>
  <c r="J189" i="3"/>
  <c r="BK159" i="3"/>
  <c r="J184" i="3"/>
  <c r="BK175" i="3"/>
  <c r="J151" i="3"/>
  <c r="J182" i="3"/>
  <c r="BK172" i="3"/>
  <c r="BK151" i="3"/>
  <c r="BK187" i="2"/>
  <c r="J191" i="2"/>
  <c r="BK165" i="2"/>
  <c r="BK174" i="2"/>
  <c r="J174" i="2"/>
  <c r="J148" i="3"/>
  <c r="J174" i="3"/>
  <c r="BK145" i="3"/>
  <c r="BK174" i="3"/>
  <c r="J175" i="3"/>
  <c r="J145" i="3"/>
  <c r="J180" i="2"/>
  <c r="BK191" i="2"/>
  <c r="BK159" i="2"/>
  <c r="AS95" i="1"/>
  <c r="J159" i="3"/>
  <c r="BK143" i="3"/>
  <c r="J179" i="3"/>
  <c r="BK148" i="3"/>
  <c r="J169" i="3"/>
  <c r="BK169" i="2"/>
  <c r="J175" i="2"/>
  <c r="BK148" i="2"/>
  <c r="J162" i="2"/>
  <c r="J178" i="2"/>
  <c r="BK169" i="3"/>
  <c r="J180" i="3"/>
  <c r="BK184" i="3"/>
  <c r="BK178" i="2"/>
  <c r="J181" i="2"/>
  <c r="J154" i="2"/>
  <c r="BK177" i="2"/>
  <c r="J165" i="2"/>
  <c r="J157" i="3"/>
  <c r="J172" i="3"/>
  <c r="J143" i="3"/>
  <c r="BK165" i="3"/>
  <c r="BK177" i="3"/>
  <c r="BK175" i="2"/>
  <c r="J184" i="2"/>
  <c r="J169" i="2"/>
  <c r="J177" i="2"/>
  <c r="J143" i="2"/>
  <c r="BK182" i="2"/>
  <c r="J145" i="2"/>
  <c r="J182" i="2"/>
  <c r="BK172" i="2"/>
  <c r="BK143" i="2"/>
  <c r="J181" i="3"/>
  <c r="J191" i="3"/>
  <c r="BK189" i="3"/>
  <c r="BK186" i="3"/>
  <c r="BK181" i="3"/>
  <c r="J177" i="3"/>
  <c r="BK162" i="3"/>
  <c r="BK191" i="3"/>
  <c r="J178" i="3"/>
  <c r="J162" i="3"/>
  <c r="J172" i="2"/>
  <c r="BK189" i="2"/>
  <c r="J157" i="2"/>
  <c r="BK157" i="2"/>
  <c r="J186" i="2"/>
  <c r="BK145" i="2"/>
  <c r="J186" i="3"/>
  <c r="BK157" i="3"/>
  <c r="BK179" i="3"/>
  <c r="BK154" i="3"/>
  <c r="BK154" i="2"/>
  <c r="BK186" i="2"/>
  <c r="BK179" i="2"/>
  <c r="J189" i="2"/>
  <c r="J179" i="2"/>
  <c r="BK180" i="3"/>
  <c r="BK187" i="3"/>
  <c r="BK178" i="3"/>
  <c r="J187" i="3"/>
  <c r="J165" i="3"/>
  <c r="T142" i="2" l="1"/>
  <c r="T141" i="2" s="1"/>
  <c r="T140" i="2" s="1"/>
  <c r="R168" i="2"/>
  <c r="T185" i="2"/>
  <c r="R142" i="2"/>
  <c r="BK168" i="2"/>
  <c r="J168" i="2"/>
  <c r="J104" i="2"/>
  <c r="R188" i="2"/>
  <c r="BK142" i="3"/>
  <c r="R150" i="3"/>
  <c r="BK150" i="2"/>
  <c r="J150" i="2"/>
  <c r="J101" i="2"/>
  <c r="T150" i="2"/>
  <c r="P168" i="2"/>
  <c r="BK185" i="2"/>
  <c r="J185" i="2"/>
  <c r="J106" i="2"/>
  <c r="T188" i="2"/>
  <c r="T142" i="3"/>
  <c r="BK156" i="3"/>
  <c r="J156" i="3"/>
  <c r="J102" i="3"/>
  <c r="BK161" i="3"/>
  <c r="J161" i="3" s="1"/>
  <c r="J103" i="3" s="1"/>
  <c r="P161" i="3"/>
  <c r="R161" i="3"/>
  <c r="BK156" i="2"/>
  <c r="J156" i="2"/>
  <c r="J102" i="2"/>
  <c r="P161" i="2"/>
  <c r="BK192" i="2"/>
  <c r="J192" i="2"/>
  <c r="J108" i="2"/>
  <c r="P142" i="3"/>
  <c r="P156" i="3"/>
  <c r="BK168" i="3"/>
  <c r="J168" i="3"/>
  <c r="J104" i="3" s="1"/>
  <c r="BK185" i="3"/>
  <c r="J185" i="3"/>
  <c r="J106" i="3"/>
  <c r="BK142" i="2"/>
  <c r="BK141" i="2" s="1"/>
  <c r="BK140" i="2" s="1"/>
  <c r="J140" i="2" s="1"/>
  <c r="J98" i="2" s="1"/>
  <c r="J32" i="2" s="1"/>
  <c r="J117" i="2" s="1"/>
  <c r="BF117" i="2" s="1"/>
  <c r="J142" i="2"/>
  <c r="J100" i="2"/>
  <c r="R156" i="2"/>
  <c r="R161" i="2"/>
  <c r="R185" i="2"/>
  <c r="P150" i="3"/>
  <c r="P168" i="3"/>
  <c r="R185" i="3"/>
  <c r="R150" i="2"/>
  <c r="BK161" i="2"/>
  <c r="J161" i="2"/>
  <c r="J103" i="2" s="1"/>
  <c r="P185" i="2"/>
  <c r="R142" i="3"/>
  <c r="T156" i="3"/>
  <c r="T161" i="3"/>
  <c r="T185" i="3"/>
  <c r="P142" i="2"/>
  <c r="P156" i="2"/>
  <c r="T161" i="2"/>
  <c r="P188" i="2"/>
  <c r="T150" i="3"/>
  <c r="T168" i="3"/>
  <c r="P185" i="3"/>
  <c r="R188" i="3"/>
  <c r="P150" i="2"/>
  <c r="T156" i="2"/>
  <c r="T168" i="2"/>
  <c r="BK188" i="2"/>
  <c r="J188" i="2"/>
  <c r="J107" i="2"/>
  <c r="BK150" i="3"/>
  <c r="J150" i="3"/>
  <c r="J101" i="3"/>
  <c r="R156" i="3"/>
  <c r="R168" i="3"/>
  <c r="BK188" i="3"/>
  <c r="J188" i="3"/>
  <c r="J107" i="3"/>
  <c r="P188" i="3"/>
  <c r="T188" i="3"/>
  <c r="BK192" i="3"/>
  <c r="J192" i="3"/>
  <c r="J108" i="3" s="1"/>
  <c r="BK183" i="3"/>
  <c r="J183" i="3"/>
  <c r="J105" i="3"/>
  <c r="BK183" i="2"/>
  <c r="J183" i="2"/>
  <c r="J105" i="2"/>
  <c r="BF143" i="3"/>
  <c r="BF175" i="3"/>
  <c r="BF178" i="3"/>
  <c r="BF180" i="3"/>
  <c r="F137" i="3"/>
  <c r="BF172" i="3"/>
  <c r="J91" i="3"/>
  <c r="J137" i="3"/>
  <c r="BF157" i="3"/>
  <c r="BF162" i="3"/>
  <c r="BF174" i="3"/>
  <c r="BF187" i="3"/>
  <c r="BF145" i="3"/>
  <c r="BF151" i="3"/>
  <c r="BF165" i="3"/>
  <c r="BF182" i="3"/>
  <c r="E85" i="3"/>
  <c r="BF148" i="3"/>
  <c r="BF177" i="3"/>
  <c r="J136" i="3"/>
  <c r="BF179" i="3"/>
  <c r="BF186" i="3"/>
  <c r="BF191" i="3"/>
  <c r="BF154" i="3"/>
  <c r="BF159" i="3"/>
  <c r="BF169" i="3"/>
  <c r="BF181" i="3"/>
  <c r="BF184" i="3"/>
  <c r="BF189" i="3"/>
  <c r="J93" i="2"/>
  <c r="BF154" i="2"/>
  <c r="BF175" i="2"/>
  <c r="BF177" i="2"/>
  <c r="J91" i="2"/>
  <c r="J137" i="2"/>
  <c r="BF159" i="2"/>
  <c r="BF178" i="2"/>
  <c r="BF180" i="2"/>
  <c r="BF184" i="2"/>
  <c r="F137" i="2"/>
  <c r="BF145" i="2"/>
  <c r="BF151" i="2"/>
  <c r="BF165" i="2"/>
  <c r="BF172" i="2"/>
  <c r="BF174" i="2"/>
  <c r="BF181" i="2"/>
  <c r="BF182" i="2"/>
  <c r="BF186" i="2"/>
  <c r="BF189" i="2"/>
  <c r="BF191" i="2"/>
  <c r="E128" i="2"/>
  <c r="BF143" i="2"/>
  <c r="BF148" i="2"/>
  <c r="BF162" i="2"/>
  <c r="BF169" i="2"/>
  <c r="BF157" i="2"/>
  <c r="BF179" i="2"/>
  <c r="BF187" i="2"/>
  <c r="F37" i="3"/>
  <c r="AZ97" i="1"/>
  <c r="AZ95" i="1" s="1"/>
  <c r="AZ94" i="1" s="1"/>
  <c r="AV94" i="1" s="1"/>
  <c r="F40" i="2"/>
  <c r="BC96" i="1" s="1"/>
  <c r="F39" i="3"/>
  <c r="BB97" i="1"/>
  <c r="F40" i="3"/>
  <c r="BC97" i="1" s="1"/>
  <c r="F41" i="2"/>
  <c r="BD96" i="1"/>
  <c r="F41" i="3"/>
  <c r="BD97" i="1"/>
  <c r="F37" i="2"/>
  <c r="AZ96" i="1"/>
  <c r="AS94" i="1"/>
  <c r="J37" i="3"/>
  <c r="AV97" i="1"/>
  <c r="F39" i="2"/>
  <c r="BB96" i="1"/>
  <c r="BB95" i="1"/>
  <c r="AX95" i="1"/>
  <c r="J37" i="2"/>
  <c r="AV96" i="1" s="1"/>
  <c r="P141" i="2" l="1"/>
  <c r="P140" i="2"/>
  <c r="AU96" i="1" s="1"/>
  <c r="T141" i="3"/>
  <c r="T140" i="3"/>
  <c r="BK141" i="3"/>
  <c r="J141" i="3"/>
  <c r="J99" i="3"/>
  <c r="R141" i="2"/>
  <c r="R140" i="2"/>
  <c r="R141" i="3"/>
  <c r="R140" i="3"/>
  <c r="P141" i="3"/>
  <c r="P140" i="3"/>
  <c r="AU97" i="1"/>
  <c r="J142" i="3"/>
  <c r="J100" i="3" s="1"/>
  <c r="J141" i="2"/>
  <c r="J99" i="2"/>
  <c r="BC95" i="1"/>
  <c r="BC94" i="1"/>
  <c r="AY94" i="1"/>
  <c r="J111" i="2"/>
  <c r="J33" i="2"/>
  <c r="J34" i="2" s="1"/>
  <c r="AG96" i="1" s="1"/>
  <c r="F38" i="2"/>
  <c r="BA96" i="1"/>
  <c r="BD95" i="1"/>
  <c r="BD94" i="1"/>
  <c r="W36" i="1"/>
  <c r="J38" i="2"/>
  <c r="AW96" i="1" s="1"/>
  <c r="AT96" i="1" s="1"/>
  <c r="BB94" i="1"/>
  <c r="AX94" i="1"/>
  <c r="AV95" i="1"/>
  <c r="BK140" i="3" l="1"/>
  <c r="J140" i="3"/>
  <c r="J98" i="3"/>
  <c r="J32" i="3"/>
  <c r="J117" i="3" s="1"/>
  <c r="J111" i="3" s="1"/>
  <c r="J33" i="3" s="1"/>
  <c r="J43" i="2"/>
  <c r="AN96" i="1"/>
  <c r="AU95" i="1"/>
  <c r="AU94" i="1" s="1"/>
  <c r="AY95" i="1"/>
  <c r="W34" i="1"/>
  <c r="W35" i="1"/>
  <c r="J119" i="2"/>
  <c r="BF117" i="3" l="1"/>
  <c r="J34" i="3"/>
  <c r="AG97" i="1" s="1"/>
  <c r="J119" i="3"/>
  <c r="J38" i="3"/>
  <c r="AW97" i="1" s="1"/>
  <c r="AT97" i="1" s="1"/>
  <c r="J43" i="3" l="1"/>
  <c r="AG95" i="1"/>
  <c r="AG94" i="1"/>
  <c r="AG101" i="1" s="1"/>
  <c r="AV101" i="1" s="1"/>
  <c r="BY101" i="1" s="1"/>
  <c r="AN97" i="1"/>
  <c r="F38" i="3"/>
  <c r="BA97" i="1" s="1"/>
  <c r="CD101" i="1" l="1"/>
  <c r="BA95" i="1"/>
  <c r="BA94" i="1"/>
  <c r="W33" i="1"/>
  <c r="AK26" i="1"/>
  <c r="AN101" i="1"/>
  <c r="AG102" i="1"/>
  <c r="CD102" i="1"/>
  <c r="AG103" i="1"/>
  <c r="AV103" i="1" s="1"/>
  <c r="BY103" i="1" s="1"/>
  <c r="AG100" i="1"/>
  <c r="CD100" i="1"/>
  <c r="CD103" i="1" l="1"/>
  <c r="AG99" i="1"/>
  <c r="AK27" i="1" s="1"/>
  <c r="W32" i="1"/>
  <c r="AV102" i="1"/>
  <c r="BY102" i="1"/>
  <c r="AV100" i="1"/>
  <c r="BY100" i="1"/>
  <c r="AW95" i="1"/>
  <c r="AT95" i="1"/>
  <c r="AN95" i="1"/>
  <c r="AW94" i="1"/>
  <c r="AK33" i="1"/>
  <c r="AN103" i="1"/>
  <c r="AK29" i="1" l="1"/>
  <c r="AK32" i="1"/>
  <c r="AG105" i="1"/>
  <c r="AN100" i="1"/>
  <c r="AT94" i="1"/>
  <c r="AN94" i="1"/>
  <c r="AN102" i="1"/>
  <c r="AK38" i="1" l="1"/>
  <c r="AN99" i="1"/>
  <c r="AN105" i="1" l="1"/>
</calcChain>
</file>

<file path=xl/sharedStrings.xml><?xml version="1.0" encoding="utf-8"?>
<sst xmlns="http://schemas.openxmlformats.org/spreadsheetml/2006/main" count="1841" uniqueCount="292">
  <si>
    <t>Export Komplet</t>
  </si>
  <si>
    <t/>
  </si>
  <si>
    <t>2.0</t>
  </si>
  <si>
    <t>ZAMOK</t>
  </si>
  <si>
    <t>False</t>
  </si>
  <si>
    <t>{e274d493-beac-47e2-b03f-39f820106aca}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</si>
  <si>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</si>
  <si>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</si>
  <si>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</si>
  <si>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</si>
  <si>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</si>
  <si>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</si>
  <si>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</si>
  <si>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0425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</si>
  <si>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</si>
  <si>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</si>
  <si>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</si>
  <si>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</si>
  <si>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ČS:</t>
  </si>
  <si>
    <t>Miesto:</t>
  </si>
  <si>
    <t>Bratislava</t>
  </si>
  <si>
    <t>Dátum: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</si>
  <si>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</si>
  <si>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</si>
  <si>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</si>
  <si>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</si>
  <si>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</si>
  <si>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</si>
  <si>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</si>
  <si>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</si>
  <si>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</si>
  <si>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</si>
  <si>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</si>
  <si>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</si>
  <si>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</si>
  <si>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</si>
  <si>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</si>
  <si>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</si>
  <si>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</si>
  <si>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</si>
  <si>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</si>
  <si>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</si>
  <si>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</si>
  <si>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</si>
  <si>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</si>
  <si>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</si>
  <si>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</si>
  <si>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</si>
  <si>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</si>
  <si>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</si>
  <si>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</si>
  <si>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</si>
  <si>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</si>
  <si>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</si>
  <si>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</si>
  <si>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</si>
  <si>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</si>
  <si>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</si>
  <si>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</si>
  <si>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</si>
  <si>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</si>
  <si>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</si>
  <si>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</si>
  <si>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</si>
  <si>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</si>
  <si>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</si>
  <si>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</si>
  <si>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</si>
  <si>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</si>
  <si>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</si>
  <si>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</si>
  <si>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</si>
  <si>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</si>
  <si>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</si>
  <si>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</si>
  <si>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</si>
  <si>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</si>
  <si>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</si>
  <si>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</si>
  <si>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</si>
  <si>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</si>
  <si>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06</t>
  </si>
  <si>
    <t>Spevnené plochy pri obejkte MTZ</t>
  </si>
  <si>
    <t>STA</t>
  </si>
  <si>
    <t>1</t>
  </si>
  <si>
    <t>{00fd2644-7529-4c27-81b3-faaf7f056a76}</t>
  </si>
  <si>
    <t>/</t>
  </si>
  <si>
    <t>01</t>
  </si>
  <si>
    <t>Spevnená plocha A pred exteriérovým skladom</t>
  </si>
  <si>
    <t>Časť</t>
  </si>
  <si>
    <t>2</t>
  </si>
  <si>
    <t>{24fcb635-031c-43e5-9f7a-aa87f3bc78a8}</t>
  </si>
  <si>
    <t>02</t>
  </si>
  <si>
    <t>Spevnená plocha B pred drevoskladom</t>
  </si>
  <si>
    <t>{0d3f27f8-b1ad-440e-bcf0-352f4d8b6397}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</si>
  <si>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</si>
  <si>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</si>
  <si>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</si>
  <si>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</si>
  <si>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</si>
  <si>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</si>
  <si>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</si>
  <si>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</si>
  <si>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</si>
  <si>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plocha_spev_ploch</t>
  </si>
  <si>
    <t>komplet</t>
  </si>
  <si>
    <t>265</t>
  </si>
  <si>
    <t>plocha_deb_zaklad</t>
  </si>
  <si>
    <t>16,065</t>
  </si>
  <si>
    <t>KRYCÍ LIST ROZPOČTU</t>
  </si>
  <si>
    <t>Objekt:</t>
  </si>
  <si>
    <t>06 - Spevnené plochy pri obejkte MTZ</t>
  </si>
  <si>
    <t>Časť:</t>
  </si>
  <si>
    <t>01 - Spevnená plocha A pred exteriérovým skladom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</si>
  <si>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</si>
  <si>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</si>
  <si>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</si>
  <si>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</si>
  <si>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</si>
  <si>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</si>
  <si>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</si>
  <si>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</si>
  <si>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</si>
  <si>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</si>
  <si>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</si>
  <si>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   </t>
  </si>
  <si>
    <t xml:space="preserve">    99 - Presun hmôt HSV</t>
  </si>
  <si>
    <t>VRN - Investičné náklady neobsiahnuté v cenách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</si>
  <si>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</si>
  <si>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</si>
  <si>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</si>
  <si>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</si>
  <si>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</si>
  <si>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</si>
  <si>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</si>
  <si>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</si>
  <si>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</si>
  <si>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</si>
  <si>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</si>
  <si>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</si>
  <si>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</si>
  <si>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</si>
  <si>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</si>
  <si>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</si>
  <si>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</si>
  <si>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</si>
  <si>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</si>
  <si>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</si>
  <si>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</si>
  <si>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</si>
  <si>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</si>
  <si>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</si>
  <si>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</si>
  <si>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</si>
  <si>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</si>
  <si>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</si>
  <si>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113107122.S</t>
  </si>
  <si>
    <t>Odstránenie krytu v ploche do 200 m2 z kameniva hrubého drveného, hr.100 do 200 mm,  -0,23500t</t>
  </si>
  <si>
    <t>m2</t>
  </si>
  <si>
    <t>4</t>
  </si>
  <si>
    <t>1453867861</t>
  </si>
  <si>
    <t>VV</t>
  </si>
  <si>
    <t>113107131.S</t>
  </si>
  <si>
    <t>Odstránenie krytu v ploche do 200 m2 z betónu prostého, hr. vrstvy do 150 mm,  -0,22500t</t>
  </si>
  <si>
    <t>-1966946246</t>
  </si>
  <si>
    <t>26,5*10</t>
  </si>
  <si>
    <t>Súčet</t>
  </si>
  <si>
    <t>3</t>
  </si>
  <si>
    <t>181101102.S</t>
  </si>
  <si>
    <t>Úprava pláne v zárezoch v hornine 1-4 so zhutnením</t>
  </si>
  <si>
    <t>-631606665</t>
  </si>
  <si>
    <t>Zakladanie</t>
  </si>
  <si>
    <t>273351215.S</t>
  </si>
  <si>
    <t>Debnenie stien základových dosiek, zhotovenie-dielce</t>
  </si>
  <si>
    <t>1668489723</t>
  </si>
  <si>
    <t>"debnenie v 5 m vzdialenostiach na dlzku a šírku+vytvorenie dilatačných škár+5% rezerva" (10*5+26,5)*0,2*1,05</t>
  </si>
  <si>
    <t>5</t>
  </si>
  <si>
    <t>273351216.S</t>
  </si>
  <si>
    <t>Debnenie stien základových dosiek, odstránenie-dielce</t>
  </si>
  <si>
    <t>237774030</t>
  </si>
  <si>
    <t>Komunikácie</t>
  </si>
  <si>
    <t>6</t>
  </si>
  <si>
    <t>564861111.S</t>
  </si>
  <si>
    <t>Podklad zo štrkodrviny s rozprestretím a zhutnením, po zhutnení hr. 200 mm</t>
  </si>
  <si>
    <t>-1701974893</t>
  </si>
  <si>
    <t>7</t>
  </si>
  <si>
    <t>581120315.S</t>
  </si>
  <si>
    <t>Kryt cementobetónový cestných komunikácií skupiny CB III pre TDZ IV, V a VI, hr. 150 mm</t>
  </si>
  <si>
    <t>648865500</t>
  </si>
  <si>
    <t>Úpravy povrchov, podlahy, osadenie</t>
  </si>
  <si>
    <t>8</t>
  </si>
  <si>
    <t>631319165.S</t>
  </si>
  <si>
    <t>Príplatok za prehlad. betónovej mazaniny min. tr.C 8/10 oceľ. hlad. hr. 120-240 mm (10kg/m3)</t>
  </si>
  <si>
    <t>m3</t>
  </si>
  <si>
    <t>-543414488</t>
  </si>
  <si>
    <t>plocha_spev_ploch*0,15</t>
  </si>
  <si>
    <t>9</t>
  </si>
  <si>
    <t>631362442.S</t>
  </si>
  <si>
    <t>Výstuž mazanín z betónov (z kameniva) a z ľahkých betónov zo sietí KARI, priemer drôtu 8/8 mm, veľkosť oka 150x150 mm</t>
  </si>
  <si>
    <t>665990294</t>
  </si>
  <si>
    <t>plocha_spev_ploch*2 "horny a spodny povrch</t>
  </si>
  <si>
    <t xml:space="preserve">Ostatné konštrukcie a práce-búranie   </t>
  </si>
  <si>
    <t>10</t>
  </si>
  <si>
    <t>919721211.S</t>
  </si>
  <si>
    <t>Dilatačné škáry vkladané v cementobet. kryte, s vyplnením škár asfaltovou zálievkou, priečne a pozdlžne</t>
  </si>
  <si>
    <t>m</t>
  </si>
  <si>
    <t>-1299049843</t>
  </si>
  <si>
    <t>plocha_deb_zaklad/0,2</t>
  </si>
  <si>
    <t>11</t>
  </si>
  <si>
    <t>919732111.S1</t>
  </si>
  <si>
    <t>Úprava povrchu cementobetónového krytu leštením</t>
  </si>
  <si>
    <t>-1513024026</t>
  </si>
  <si>
    <t>12</t>
  </si>
  <si>
    <t>979081111.S</t>
  </si>
  <si>
    <t>Odvoz sutiny a vybúraných hmôt na skládku do 1 km</t>
  </si>
  <si>
    <t>t</t>
  </si>
  <si>
    <t>2019275732</t>
  </si>
  <si>
    <t>13</t>
  </si>
  <si>
    <t>979081121.S</t>
  </si>
  <si>
    <t>Odvoz sutiny a vybúraných hmôt na skládku za každý ďalší 1 km</t>
  </si>
  <si>
    <t>-886507138</t>
  </si>
  <si>
    <t>121,9*20 'Prepočítané koeficientom množstva</t>
  </si>
  <si>
    <t>14</t>
  </si>
  <si>
    <t>979082111.S</t>
  </si>
  <si>
    <t>Vnútrostavenisková doprava sutiny a vybúraných hmôt do 10 m</t>
  </si>
  <si>
    <t>-1502877080</t>
  </si>
  <si>
    <t>15</t>
  </si>
  <si>
    <t>979082121.S</t>
  </si>
  <si>
    <t>Vnútrostavenisková doprava sutiny a vybúraných hmôt za každých ďalších 5 m</t>
  </si>
  <si>
    <t>-1412626606</t>
  </si>
  <si>
    <t>16</t>
  </si>
  <si>
    <t>979087212.S</t>
  </si>
  <si>
    <t>Nakladanie na dopravné prostriedky pre vodorovnú dopravu sutiny</t>
  </si>
  <si>
    <t>-296950016</t>
  </si>
  <si>
    <t>17</t>
  </si>
  <si>
    <t>979089012.S</t>
  </si>
  <si>
    <t>Poplatok za skládku - betón, tehly, dlaždice, obkladačky a keramika  (17 01), ostatné</t>
  </si>
  <si>
    <t>-2130329649</t>
  </si>
  <si>
    <t>18</t>
  </si>
  <si>
    <t>979093111.S</t>
  </si>
  <si>
    <t>Uloženie sutiny na skládku s hrubým urovnaním bez zhutnenia</t>
  </si>
  <si>
    <t>-1841017724</t>
  </si>
  <si>
    <t>19</t>
  </si>
  <si>
    <t>979093513.S</t>
  </si>
  <si>
    <t>Drvenie stavebného odpadu z demolácií (recyklácia bez kov. mat.) z muriva z betónu železového</t>
  </si>
  <si>
    <t>-1717091186</t>
  </si>
  <si>
    <t>99</t>
  </si>
  <si>
    <t>Presun hmôt HSV</t>
  </si>
  <si>
    <t>20</t>
  </si>
  <si>
    <t>998224111.S</t>
  </si>
  <si>
    <t>Presun hmôt pre pozemné komunikácie s krytom monolitickým betónovým akejkoľvek dĺžky objektu</t>
  </si>
  <si>
    <t>453511333</t>
  </si>
  <si>
    <t>Investičné náklady neobsiahnuté v cenách</t>
  </si>
  <si>
    <t>21</t>
  </si>
  <si>
    <t>000300021.S</t>
  </si>
  <si>
    <t>Geodetické práce - vykonávané v priebehu výstavby výškové merania</t>
  </si>
  <si>
    <t>eur</t>
  </si>
  <si>
    <t>1024</t>
  </si>
  <si>
    <t>1235723460</t>
  </si>
  <si>
    <t>22</t>
  </si>
  <si>
    <t>000300031.S</t>
  </si>
  <si>
    <t>Geodetické práce - vykonávané po výstavbe zameranie skutočného vyhotovenia stavby  (v digitálnej, v editovateľnej podobe, elektronicky na USB kľúč a 3x v tlačenej forme)</t>
  </si>
  <si>
    <t>-1698321416</t>
  </si>
  <si>
    <t>POZ</t>
  </si>
  <si>
    <t>POZNÁMKY</t>
  </si>
  <si>
    <t>POZNAMKA_4</t>
  </si>
  <si>
    <t>Kontrolný rozpočet/zadanie pre verejné obstarávanie bol zostavený na základe požiadaviek investora a  po obhliadke uskutočnenej dňa 26.05.2025 za pritomnosti zástupcov investora.</t>
  </si>
  <si>
    <t>512</t>
  </si>
  <si>
    <t>-2076985659</t>
  </si>
  <si>
    <t>P</t>
  </si>
  <si>
    <t xml:space="preserve">Poznámka k položke:_x000D_
_x000D_
</t>
  </si>
  <si>
    <t>24</t>
  </si>
  <si>
    <t>POZNAMKA_5</t>
  </si>
  <si>
    <t xml:space="preserve">Vzhľadom na súčasnú nepredvídateľnú zmenu cien stavebných materiálov, je možné tento rozpočet považovať za aktuálny iba v období približne 2 mesiace od jeho vyhotovenia. </t>
  </si>
  <si>
    <t>-1713979442</t>
  </si>
  <si>
    <t>VP</t>
  </si>
  <si>
    <t xml:space="preserve">  Práce naviac</t>
  </si>
  <si>
    <t>PN</t>
  </si>
  <si>
    <t>210</t>
  </si>
  <si>
    <t>17,01</t>
  </si>
  <si>
    <t>02 - Spevnená plocha B pred drevoskladom</t>
  </si>
  <si>
    <t>21*10</t>
  </si>
  <si>
    <t>"debnenie v 5 m vzdialenostiach na dlzku a šírku+vytvorenie dilatačných škár+5% rezerva" (10*6+21)*0,2*1,05</t>
  </si>
  <si>
    <t>96,6*20 'Prepočítané koeficientom množstva</t>
  </si>
  <si>
    <t>842929491</t>
  </si>
  <si>
    <t>1628727301</t>
  </si>
  <si>
    <t>400367370</t>
  </si>
  <si>
    <t>ZOZNAM FIGÚR</t>
  </si>
  <si>
    <t>Výmera</t>
  </si>
  <si>
    <t>06/ 01</t>
  </si>
  <si>
    <t>Použitie figúry:</t>
  </si>
  <si>
    <t>06/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</si>
</sst>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6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5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6" fillId="0" borderId="12" xfId="0" applyNumberFormat="1" applyFont="1" applyBorder="1"/>
    <xf numFmtId="166" fontId="36" fillId="0" borderId="13" xfId="0" applyNumberFormat="1" applyFont="1" applyBorder="1"/>
    <xf numFmtId="4" fontId="3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3" xfId="0" applyFont="1" applyBorder="1" applyAlignment="1">
      <alignment horizontal="center" vertical="center"/>
    </xf>
    <xf numFmtId="49" fontId="24" fillId="0" borderId="23" xfId="0" applyNumberFormat="1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center" vertical="center" wrapText="1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7" xfId="0" applyFont="1" applyFill="1" applyBorder="1" applyAlignment="1">
      <alignment horizontal="right"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4" fontId="26" fillId="4" borderId="0" xfId="0" applyNumberFormat="1" applyFont="1" applyFill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38"/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37" t="s">
        <v>13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R5" s="18"/>
      <c r="BE5" s="234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239" t="s">
        <v>16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R6" s="18"/>
      <c r="BE6" s="235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35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10">
        <v>45855</v>
      </c>
      <c r="AR8" s="18"/>
      <c r="BE8" s="235"/>
      <c r="BS8" s="15" t="s">
        <v>6</v>
      </c>
    </row>
    <row r="9" spans="1:74" ht="14.45" customHeight="1">
      <c r="B9" s="18"/>
      <c r="AR9" s="18"/>
      <c r="BE9" s="235"/>
      <c r="BS9" s="15" t="s">
        <v>6</v>
      </c>
    </row>
    <row r="10" spans="1:74" ht="12" customHeight="1">
      <c r="B10" s="18"/>
      <c r="D10" s="25" t="s">
        <v>22</v>
      </c>
      <c r="AK10" s="25" t="s">
        <v>23</v>
      </c>
      <c r="AN10" s="23" t="s">
        <v>24</v>
      </c>
      <c r="AR10" s="18"/>
      <c r="BE10" s="235"/>
      <c r="BS10" s="15" t="s">
        <v>6</v>
      </c>
    </row>
    <row r="11" spans="1:74" ht="18.399999999999999" customHeight="1">
      <c r="B11" s="18"/>
      <c r="E11" s="23" t="s">
        <v>25</v>
      </c>
      <c r="AK11" s="25" t="s">
        <v>26</v>
      </c>
      <c r="AN11" s="23" t="s">
        <v>27</v>
      </c>
      <c r="AR11" s="18"/>
      <c r="BE11" s="235"/>
      <c r="BS11" s="15" t="s">
        <v>6</v>
      </c>
    </row>
    <row r="12" spans="1:74" ht="6.95" customHeight="1">
      <c r="B12" s="18"/>
      <c r="AR12" s="18"/>
      <c r="BE12" s="235"/>
      <c r="BS12" s="15" t="s">
        <v>6</v>
      </c>
    </row>
    <row r="13" spans="1:74" ht="12" customHeight="1">
      <c r="B13" s="18"/>
      <c r="D13" s="25" t="s">
        <v>28</v>
      </c>
      <c r="AK13" s="25" t="s">
        <v>23</v>
      </c>
      <c r="AN13" s="27" t="s">
        <v>29</v>
      </c>
      <c r="AR13" s="18"/>
      <c r="BE13" s="235"/>
      <c r="BS13" s="15" t="s">
        <v>6</v>
      </c>
    </row>
    <row r="14" spans="1:74" ht="12.75">
      <c r="B14" s="18"/>
      <c r="E14" s="240" t="s">
        <v>29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5" t="s">
        <v>26</v>
      </c>
      <c r="AN14" s="27" t="s">
        <v>29</v>
      </c>
      <c r="AR14" s="18"/>
      <c r="BE14" s="235"/>
      <c r="BS14" s="15" t="s">
        <v>6</v>
      </c>
    </row>
    <row r="15" spans="1:74" ht="6.95" customHeight="1">
      <c r="B15" s="18"/>
      <c r="AR15" s="18"/>
      <c r="BE15" s="235"/>
      <c r="BS15" s="15" t="s">
        <v>4</v>
      </c>
    </row>
    <row r="16" spans="1:74" ht="12" customHeight="1">
      <c r="B16" s="18"/>
      <c r="D16" s="25" t="s">
        <v>30</v>
      </c>
      <c r="AK16" s="25" t="s">
        <v>23</v>
      </c>
      <c r="AN16" s="23" t="s">
        <v>1</v>
      </c>
      <c r="AR16" s="18"/>
      <c r="BE16" s="235"/>
      <c r="BS16" s="15" t="s">
        <v>4</v>
      </c>
    </row>
    <row r="17" spans="2:71" ht="18.399999999999999" customHeight="1">
      <c r="B17" s="18"/>
      <c r="E17" s="23" t="s">
        <v>31</v>
      </c>
      <c r="AK17" s="25" t="s">
        <v>26</v>
      </c>
      <c r="AN17" s="23" t="s">
        <v>1</v>
      </c>
      <c r="AR17" s="18"/>
      <c r="BE17" s="235"/>
      <c r="BS17" s="15" t="s">
        <v>32</v>
      </c>
    </row>
    <row r="18" spans="2:71" ht="6.95" customHeight="1">
      <c r="B18" s="18"/>
      <c r="AR18" s="18"/>
      <c r="BE18" s="235"/>
      <c r="BS18" s="15" t="s">
        <v>6</v>
      </c>
    </row>
    <row r="19" spans="2:71" ht="12" customHeight="1">
      <c r="B19" s="18"/>
      <c r="D19" s="25" t="s">
        <v>33</v>
      </c>
      <c r="AK19" s="25" t="s">
        <v>23</v>
      </c>
      <c r="AN19" s="23" t="s">
        <v>1</v>
      </c>
      <c r="AR19" s="18"/>
      <c r="BE19" s="235"/>
      <c r="BS19" s="15" t="s">
        <v>6</v>
      </c>
    </row>
    <row r="20" spans="2:71" ht="18.399999999999999" customHeight="1">
      <c r="B20" s="18"/>
      <c r="E20" s="23" t="s">
        <v>31</v>
      </c>
      <c r="AK20" s="25" t="s">
        <v>26</v>
      </c>
      <c r="AN20" s="23" t="s">
        <v>1</v>
      </c>
      <c r="AR20" s="18"/>
      <c r="BE20" s="235"/>
      <c r="BS20" s="15" t="s">
        <v>32</v>
      </c>
    </row>
    <row r="21" spans="2:71" ht="6.95" customHeight="1">
      <c r="B21" s="18"/>
      <c r="AR21" s="18"/>
      <c r="BE21" s="235"/>
    </row>
    <row r="22" spans="2:71" ht="12" customHeight="1">
      <c r="B22" s="18"/>
      <c r="D22" s="25" t="s">
        <v>34</v>
      </c>
      <c r="AR22" s="18"/>
      <c r="BE22" s="235"/>
    </row>
    <row r="23" spans="2:71" ht="16.5" customHeight="1">
      <c r="B23" s="18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18"/>
      <c r="BE23" s="235"/>
    </row>
    <row r="24" spans="2:71" ht="6.95" customHeight="1">
      <c r="B24" s="18"/>
      <c r="AR24" s="18"/>
      <c r="BE24" s="235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35"/>
    </row>
    <row r="26" spans="2:71" ht="14.45" customHeight="1">
      <c r="B26" s="18"/>
      <c r="D26" s="30" t="s">
        <v>35</v>
      </c>
      <c r="AK26" s="243">
        <f>ROUND(AG94,2)</f>
        <v>0</v>
      </c>
      <c r="AL26" s="238"/>
      <c r="AM26" s="238"/>
      <c r="AN26" s="238"/>
      <c r="AO26" s="238"/>
      <c r="AR26" s="18"/>
      <c r="BE26" s="235"/>
    </row>
    <row r="27" spans="2:71" ht="14.45" customHeight="1">
      <c r="B27" s="18"/>
      <c r="D27" s="30" t="s">
        <v>36</v>
      </c>
      <c r="AK27" s="243">
        <f>ROUND(AG99, 2)</f>
        <v>0</v>
      </c>
      <c r="AL27" s="243"/>
      <c r="AM27" s="243"/>
      <c r="AN27" s="243"/>
      <c r="AO27" s="243"/>
      <c r="AR27" s="18"/>
      <c r="BE27" s="235"/>
    </row>
    <row r="28" spans="2:71" s="1" customFormat="1" ht="6.95" customHeight="1">
      <c r="B28" s="32"/>
      <c r="AR28" s="32"/>
      <c r="BE28" s="235"/>
    </row>
    <row r="29" spans="2:71" s="1" customFormat="1" ht="25.9" customHeight="1">
      <c r="B29" s="32"/>
      <c r="D29" s="33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44">
        <f>ROUND(AK26 + AK27, 2)</f>
        <v>0</v>
      </c>
      <c r="AL29" s="245"/>
      <c r="AM29" s="245"/>
      <c r="AN29" s="245"/>
      <c r="AO29" s="245"/>
      <c r="AR29" s="32"/>
      <c r="BE29" s="235"/>
    </row>
    <row r="30" spans="2:71" s="1" customFormat="1" ht="6.95" customHeight="1">
      <c r="B30" s="32"/>
      <c r="AR30" s="32"/>
      <c r="BE30" s="235"/>
    </row>
    <row r="31" spans="2:71" s="1" customFormat="1" ht="12.75">
      <c r="B31" s="32"/>
      <c r="L31" s="246" t="s">
        <v>38</v>
      </c>
      <c r="M31" s="246"/>
      <c r="N31" s="246"/>
      <c r="O31" s="246"/>
      <c r="P31" s="246"/>
      <c r="W31" s="246" t="s">
        <v>39</v>
      </c>
      <c r="X31" s="246"/>
      <c r="Y31" s="246"/>
      <c r="Z31" s="246"/>
      <c r="AA31" s="246"/>
      <c r="AB31" s="246"/>
      <c r="AC31" s="246"/>
      <c r="AD31" s="246"/>
      <c r="AE31" s="246"/>
      <c r="AK31" s="246" t="s">
        <v>40</v>
      </c>
      <c r="AL31" s="246"/>
      <c r="AM31" s="246"/>
      <c r="AN31" s="246"/>
      <c r="AO31" s="246"/>
      <c r="AR31" s="32"/>
      <c r="BE31" s="235"/>
    </row>
    <row r="32" spans="2:71" s="2" customFormat="1" ht="14.45" customHeight="1">
      <c r="B32" s="36"/>
      <c r="D32" s="25" t="s">
        <v>41</v>
      </c>
      <c r="F32" s="37" t="s">
        <v>42</v>
      </c>
      <c r="L32" s="249">
        <v>0.23</v>
      </c>
      <c r="M32" s="248"/>
      <c r="N32" s="248"/>
      <c r="O32" s="248"/>
      <c r="P32" s="248"/>
      <c r="Q32" s="38"/>
      <c r="R32" s="38"/>
      <c r="S32" s="38"/>
      <c r="T32" s="38"/>
      <c r="U32" s="38"/>
      <c r="V32" s="38"/>
      <c r="W32" s="247">
        <f>ROUND(AZ94 + SUM(CD99:CD103), 2)</f>
        <v>0</v>
      </c>
      <c r="X32" s="248"/>
      <c r="Y32" s="248"/>
      <c r="Z32" s="248"/>
      <c r="AA32" s="248"/>
      <c r="AB32" s="248"/>
      <c r="AC32" s="248"/>
      <c r="AD32" s="248"/>
      <c r="AE32" s="248"/>
      <c r="AF32" s="38"/>
      <c r="AG32" s="38"/>
      <c r="AH32" s="38"/>
      <c r="AI32" s="38"/>
      <c r="AJ32" s="38"/>
      <c r="AK32" s="247">
        <f>ROUND(AV94 + SUM(BY99:BY103), 2)</f>
        <v>0</v>
      </c>
      <c r="AL32" s="248"/>
      <c r="AM32" s="248"/>
      <c r="AN32" s="248"/>
      <c r="AO32" s="248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  <c r="BE32" s="236"/>
    </row>
    <row r="33" spans="2:57" s="2" customFormat="1" ht="14.45" customHeight="1">
      <c r="B33" s="36"/>
      <c r="F33" s="37" t="s">
        <v>43</v>
      </c>
      <c r="L33" s="249">
        <v>0.23</v>
      </c>
      <c r="M33" s="248"/>
      <c r="N33" s="248"/>
      <c r="O33" s="248"/>
      <c r="P33" s="248"/>
      <c r="Q33" s="38"/>
      <c r="R33" s="38"/>
      <c r="S33" s="38"/>
      <c r="T33" s="38"/>
      <c r="U33" s="38"/>
      <c r="V33" s="38"/>
      <c r="W33" s="247">
        <f>ROUND(BA94 + SUM(CE99:CE103), 2)</f>
        <v>0</v>
      </c>
      <c r="X33" s="248"/>
      <c r="Y33" s="248"/>
      <c r="Z33" s="248"/>
      <c r="AA33" s="248"/>
      <c r="AB33" s="248"/>
      <c r="AC33" s="248"/>
      <c r="AD33" s="248"/>
      <c r="AE33" s="248"/>
      <c r="AF33" s="38"/>
      <c r="AG33" s="38"/>
      <c r="AH33" s="38"/>
      <c r="AI33" s="38"/>
      <c r="AJ33" s="38"/>
      <c r="AK33" s="247">
        <f>ROUND(AW94 + SUM(BZ99:BZ103), 2)</f>
        <v>0</v>
      </c>
      <c r="AL33" s="248"/>
      <c r="AM33" s="248"/>
      <c r="AN33" s="248"/>
      <c r="AO33" s="248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36"/>
    </row>
    <row r="34" spans="2:57" s="2" customFormat="1" ht="14.45" hidden="1" customHeight="1">
      <c r="B34" s="36"/>
      <c r="F34" s="25" t="s">
        <v>44</v>
      </c>
      <c r="L34" s="260">
        <v>0.23</v>
      </c>
      <c r="M34" s="259"/>
      <c r="N34" s="259"/>
      <c r="O34" s="259"/>
      <c r="P34" s="259"/>
      <c r="W34" s="258">
        <f>ROUND(BB94 + SUM(CF99:CF103), 2)</f>
        <v>0</v>
      </c>
      <c r="X34" s="259"/>
      <c r="Y34" s="259"/>
      <c r="Z34" s="259"/>
      <c r="AA34" s="259"/>
      <c r="AB34" s="259"/>
      <c r="AC34" s="259"/>
      <c r="AD34" s="259"/>
      <c r="AE34" s="259"/>
      <c r="AK34" s="258">
        <v>0</v>
      </c>
      <c r="AL34" s="259"/>
      <c r="AM34" s="259"/>
      <c r="AN34" s="259"/>
      <c r="AO34" s="259"/>
      <c r="AR34" s="36"/>
      <c r="BE34" s="236"/>
    </row>
    <row r="35" spans="2:57" s="2" customFormat="1" ht="14.45" hidden="1" customHeight="1">
      <c r="B35" s="36"/>
      <c r="F35" s="25" t="s">
        <v>45</v>
      </c>
      <c r="L35" s="260">
        <v>0.23</v>
      </c>
      <c r="M35" s="259"/>
      <c r="N35" s="259"/>
      <c r="O35" s="259"/>
      <c r="P35" s="259"/>
      <c r="W35" s="258">
        <f>ROUND(BC94 + SUM(CG99:CG103), 2)</f>
        <v>0</v>
      </c>
      <c r="X35" s="259"/>
      <c r="Y35" s="259"/>
      <c r="Z35" s="259"/>
      <c r="AA35" s="259"/>
      <c r="AB35" s="259"/>
      <c r="AC35" s="259"/>
      <c r="AD35" s="259"/>
      <c r="AE35" s="259"/>
      <c r="AK35" s="258">
        <v>0</v>
      </c>
      <c r="AL35" s="259"/>
      <c r="AM35" s="259"/>
      <c r="AN35" s="259"/>
      <c r="AO35" s="259"/>
      <c r="AR35" s="36"/>
    </row>
    <row r="36" spans="2:57" s="2" customFormat="1" ht="14.45" hidden="1" customHeight="1">
      <c r="B36" s="36"/>
      <c r="F36" s="37" t="s">
        <v>46</v>
      </c>
      <c r="L36" s="249">
        <v>0</v>
      </c>
      <c r="M36" s="248"/>
      <c r="N36" s="248"/>
      <c r="O36" s="248"/>
      <c r="P36" s="248"/>
      <c r="Q36" s="38"/>
      <c r="R36" s="38"/>
      <c r="S36" s="38"/>
      <c r="T36" s="38"/>
      <c r="U36" s="38"/>
      <c r="V36" s="38"/>
      <c r="W36" s="247">
        <f>ROUND(BD94 + SUM(CH99:CH103), 2)</f>
        <v>0</v>
      </c>
      <c r="X36" s="248"/>
      <c r="Y36" s="248"/>
      <c r="Z36" s="248"/>
      <c r="AA36" s="248"/>
      <c r="AB36" s="248"/>
      <c r="AC36" s="248"/>
      <c r="AD36" s="248"/>
      <c r="AE36" s="248"/>
      <c r="AF36" s="38"/>
      <c r="AG36" s="38"/>
      <c r="AH36" s="38"/>
      <c r="AI36" s="38"/>
      <c r="AJ36" s="38"/>
      <c r="AK36" s="247">
        <v>0</v>
      </c>
      <c r="AL36" s="248"/>
      <c r="AM36" s="248"/>
      <c r="AN36" s="248"/>
      <c r="AO36" s="248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2:57" s="1" customFormat="1" ht="6.95" customHeight="1">
      <c r="B37" s="32"/>
      <c r="AR37" s="32"/>
    </row>
    <row r="38" spans="2:57" s="1" customFormat="1" ht="25.9" customHeight="1">
      <c r="B38" s="32"/>
      <c r="C38" s="40"/>
      <c r="D38" s="41" t="s">
        <v>47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48</v>
      </c>
      <c r="U38" s="42"/>
      <c r="V38" s="42"/>
      <c r="W38" s="42"/>
      <c r="X38" s="257" t="s">
        <v>49</v>
      </c>
      <c r="Y38" s="255"/>
      <c r="Z38" s="255"/>
      <c r="AA38" s="255"/>
      <c r="AB38" s="255"/>
      <c r="AC38" s="42"/>
      <c r="AD38" s="42"/>
      <c r="AE38" s="42"/>
      <c r="AF38" s="42"/>
      <c r="AG38" s="42"/>
      <c r="AH38" s="42"/>
      <c r="AI38" s="42"/>
      <c r="AJ38" s="42"/>
      <c r="AK38" s="254">
        <f>SUM(AK29:AK36)</f>
        <v>0</v>
      </c>
      <c r="AL38" s="255"/>
      <c r="AM38" s="255"/>
      <c r="AN38" s="255"/>
      <c r="AO38" s="256"/>
      <c r="AP38" s="40"/>
      <c r="AQ38" s="40"/>
      <c r="AR38" s="32"/>
    </row>
    <row r="39" spans="2:57" s="1" customFormat="1" ht="6.95" customHeight="1">
      <c r="B39" s="32"/>
      <c r="AR39" s="32"/>
    </row>
    <row r="40" spans="2:57" s="1" customFormat="1" ht="14.45" customHeight="1">
      <c r="B40" s="32"/>
      <c r="AR40" s="32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2"/>
      <c r="D49" s="44" t="s">
        <v>50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51</v>
      </c>
      <c r="AI49" s="45"/>
      <c r="AJ49" s="45"/>
      <c r="AK49" s="45"/>
      <c r="AL49" s="45"/>
      <c r="AM49" s="45"/>
      <c r="AN49" s="45"/>
      <c r="AO49" s="45"/>
      <c r="AR49" s="32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2"/>
      <c r="D60" s="46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52</v>
      </c>
      <c r="AI60" s="34"/>
      <c r="AJ60" s="34"/>
      <c r="AK60" s="34"/>
      <c r="AL60" s="34"/>
      <c r="AM60" s="46" t="s">
        <v>53</v>
      </c>
      <c r="AN60" s="34"/>
      <c r="AO60" s="34"/>
      <c r="AR60" s="32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2"/>
      <c r="D64" s="44" t="s">
        <v>54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55</v>
      </c>
      <c r="AI64" s="45"/>
      <c r="AJ64" s="45"/>
      <c r="AK64" s="45"/>
      <c r="AL64" s="45"/>
      <c r="AM64" s="45"/>
      <c r="AN64" s="45"/>
      <c r="AO64" s="45"/>
      <c r="AR64" s="32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2"/>
      <c r="D75" s="46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52</v>
      </c>
      <c r="AI75" s="34"/>
      <c r="AJ75" s="34"/>
      <c r="AK75" s="34"/>
      <c r="AL75" s="34"/>
      <c r="AM75" s="46" t="s">
        <v>53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>
      <c r="B82" s="32"/>
      <c r="C82" s="19" t="s">
        <v>56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51"/>
      <c r="C84" s="25" t="s">
        <v>12</v>
      </c>
      <c r="L84" s="3" t="str">
        <f>K5</f>
        <v>0425</v>
      </c>
      <c r="AR84" s="51"/>
    </row>
    <row r="85" spans="1:91" s="4" customFormat="1" ht="36.950000000000003" customHeight="1">
      <c r="B85" s="52"/>
      <c r="C85" s="53" t="s">
        <v>15</v>
      </c>
      <c r="L85" s="211" t="str">
        <f>K6</f>
        <v>Depo Jurajov Dvor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52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5" t="s">
        <v>19</v>
      </c>
      <c r="L87" s="54" t="str">
        <f>IF(K8="","",K8)</f>
        <v>Bratislava</v>
      </c>
      <c r="AI87" s="25" t="s">
        <v>21</v>
      </c>
      <c r="AM87" s="213">
        <f>IF(AN8= "","",AN8)</f>
        <v>45855</v>
      </c>
      <c r="AN87" s="213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5" t="s">
        <v>22</v>
      </c>
      <c r="L89" s="3" t="str">
        <f>IF(E11= "","",E11)</f>
        <v>Dopravný podnik Bratislava, akciová spoločnosť</v>
      </c>
      <c r="AI89" s="25" t="s">
        <v>30</v>
      </c>
      <c r="AM89" s="218" t="str">
        <f>IF(E17="","",E17)</f>
        <v xml:space="preserve"> </v>
      </c>
      <c r="AN89" s="219"/>
      <c r="AO89" s="219"/>
      <c r="AP89" s="219"/>
      <c r="AR89" s="32"/>
      <c r="AS89" s="214" t="s">
        <v>57</v>
      </c>
      <c r="AT89" s="215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>
      <c r="B90" s="32"/>
      <c r="C90" s="25" t="s">
        <v>28</v>
      </c>
      <c r="L90" s="3" t="str">
        <f>IF(E14= "Vyplň údaj","",E14)</f>
        <v/>
      </c>
      <c r="AI90" s="25" t="s">
        <v>33</v>
      </c>
      <c r="AM90" s="218" t="str">
        <f>IF(E20="","",E20)</f>
        <v xml:space="preserve"> </v>
      </c>
      <c r="AN90" s="219"/>
      <c r="AO90" s="219"/>
      <c r="AP90" s="219"/>
      <c r="AR90" s="32"/>
      <c r="AS90" s="216"/>
      <c r="AT90" s="217"/>
      <c r="BD90" s="59"/>
    </row>
    <row r="91" spans="1:91" s="1" customFormat="1" ht="10.9" customHeight="1">
      <c r="B91" s="32"/>
      <c r="AR91" s="32"/>
      <c r="AS91" s="216"/>
      <c r="AT91" s="217"/>
      <c r="BD91" s="59"/>
    </row>
    <row r="92" spans="1:91" s="1" customFormat="1" ht="29.25" customHeight="1">
      <c r="B92" s="32"/>
      <c r="C92" s="220" t="s">
        <v>58</v>
      </c>
      <c r="D92" s="221"/>
      <c r="E92" s="221"/>
      <c r="F92" s="221"/>
      <c r="G92" s="221"/>
      <c r="H92" s="60"/>
      <c r="I92" s="223" t="s">
        <v>59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2" t="s">
        <v>60</v>
      </c>
      <c r="AH92" s="221"/>
      <c r="AI92" s="221"/>
      <c r="AJ92" s="221"/>
      <c r="AK92" s="221"/>
      <c r="AL92" s="221"/>
      <c r="AM92" s="221"/>
      <c r="AN92" s="223" t="s">
        <v>61</v>
      </c>
      <c r="AO92" s="221"/>
      <c r="AP92" s="224"/>
      <c r="AQ92" s="61" t="s">
        <v>62</v>
      </c>
      <c r="AR92" s="32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</row>
    <row r="93" spans="1:91" s="1" customFormat="1" ht="10.9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>
      <c r="B94" s="66"/>
      <c r="C94" s="67" t="s">
        <v>75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9">
        <f>ROUND(AG95,2)</f>
        <v>0</v>
      </c>
      <c r="AH94" s="229"/>
      <c r="AI94" s="229"/>
      <c r="AJ94" s="229"/>
      <c r="AK94" s="229"/>
      <c r="AL94" s="229"/>
      <c r="AM94" s="229"/>
      <c r="AN94" s="230">
        <f>SUM(AG94,AT94)</f>
        <v>0</v>
      </c>
      <c r="AO94" s="230"/>
      <c r="AP94" s="230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ROUND(AZ94*L32,2)</f>
        <v>0</v>
      </c>
      <c r="AW94" s="72">
        <f>ROUND(BA94*L33,2)</f>
        <v>0</v>
      </c>
      <c r="AX94" s="72">
        <f>ROUND(BB94*L32,2)</f>
        <v>0</v>
      </c>
      <c r="AY94" s="72">
        <f>ROUND(BC94*L33,2)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76</v>
      </c>
      <c r="BT94" s="75" t="s">
        <v>77</v>
      </c>
      <c r="BU94" s="76" t="s">
        <v>78</v>
      </c>
      <c r="BV94" s="75" t="s">
        <v>79</v>
      </c>
      <c r="BW94" s="75" t="s">
        <v>5</v>
      </c>
      <c r="BX94" s="75" t="s">
        <v>80</v>
      </c>
      <c r="CL94" s="75" t="s">
        <v>1</v>
      </c>
    </row>
    <row r="95" spans="1:91" s="6" customFormat="1" ht="16.5" customHeight="1">
      <c r="B95" s="77"/>
      <c r="C95" s="78"/>
      <c r="D95" s="228" t="s">
        <v>81</v>
      </c>
      <c r="E95" s="228"/>
      <c r="F95" s="228"/>
      <c r="G95" s="228"/>
      <c r="H95" s="228"/>
      <c r="I95" s="79"/>
      <c r="J95" s="228" t="s">
        <v>82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7">
        <f>ROUND(SUM(AG96:AG97),2)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80" t="s">
        <v>83</v>
      </c>
      <c r="AR95" s="77"/>
      <c r="AS95" s="81">
        <f>ROUND(SUM(AS96:AS97),2)</f>
        <v>0</v>
      </c>
      <c r="AT95" s="82">
        <f>ROUND(SUM(AV95:AW95),2)</f>
        <v>0</v>
      </c>
      <c r="AU95" s="83">
        <f>ROUND(SUM(AU96:AU97),5)</f>
        <v>0</v>
      </c>
      <c r="AV95" s="82">
        <f>ROUND(AZ95*L32,2)</f>
        <v>0</v>
      </c>
      <c r="AW95" s="82">
        <f>ROUND(BA95*L33,2)</f>
        <v>0</v>
      </c>
      <c r="AX95" s="82">
        <f>ROUND(BB95*L32,2)</f>
        <v>0</v>
      </c>
      <c r="AY95" s="82">
        <f>ROUND(BC95*L33,2)</f>
        <v>0</v>
      </c>
      <c r="AZ95" s="82">
        <f>ROUND(SUM(AZ96:AZ97),2)</f>
        <v>0</v>
      </c>
      <c r="BA95" s="82">
        <f>ROUND(SUM(BA96:BA97),2)</f>
        <v>0</v>
      </c>
      <c r="BB95" s="82">
        <f>ROUND(SUM(BB96:BB97),2)</f>
        <v>0</v>
      </c>
      <c r="BC95" s="82">
        <f>ROUND(SUM(BC96:BC97),2)</f>
        <v>0</v>
      </c>
      <c r="BD95" s="84">
        <f>ROUND(SUM(BD96:BD97),2)</f>
        <v>0</v>
      </c>
      <c r="BS95" s="85" t="s">
        <v>76</v>
      </c>
      <c r="BT95" s="85" t="s">
        <v>84</v>
      </c>
      <c r="BU95" s="85" t="s">
        <v>78</v>
      </c>
      <c r="BV95" s="85" t="s">
        <v>79</v>
      </c>
      <c r="BW95" s="85" t="s">
        <v>85</v>
      </c>
      <c r="BX95" s="85" t="s">
        <v>5</v>
      </c>
      <c r="CL95" s="85" t="s">
        <v>1</v>
      </c>
      <c r="CM95" s="85" t="s">
        <v>77</v>
      </c>
    </row>
    <row r="96" spans="1:91" s="3" customFormat="1" ht="23.25" customHeight="1">
      <c r="A96" s="86" t="s">
        <v>86</v>
      </c>
      <c r="B96" s="51"/>
      <c r="C96" s="9"/>
      <c r="D96" s="9"/>
      <c r="E96" s="232" t="s">
        <v>87</v>
      </c>
      <c r="F96" s="232"/>
      <c r="G96" s="232"/>
      <c r="H96" s="232"/>
      <c r="I96" s="232"/>
      <c r="J96" s="9"/>
      <c r="K96" s="232" t="s">
        <v>88</v>
      </c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31">
        <f>'01 - Spevnená plocha A pr...'!J34</f>
        <v>0</v>
      </c>
      <c r="AH96" s="233"/>
      <c r="AI96" s="233"/>
      <c r="AJ96" s="233"/>
      <c r="AK96" s="233"/>
      <c r="AL96" s="233"/>
      <c r="AM96" s="233"/>
      <c r="AN96" s="231">
        <f>SUM(AG96,AT96)</f>
        <v>0</v>
      </c>
      <c r="AO96" s="233"/>
      <c r="AP96" s="233"/>
      <c r="AQ96" s="87" t="s">
        <v>89</v>
      </c>
      <c r="AR96" s="51"/>
      <c r="AS96" s="88">
        <v>0</v>
      </c>
      <c r="AT96" s="89">
        <f>ROUND(SUM(AV96:AW96),2)</f>
        <v>0</v>
      </c>
      <c r="AU96" s="90">
        <f>'01 - Spevnená plocha A pr...'!P140</f>
        <v>0</v>
      </c>
      <c r="AV96" s="89">
        <f>'01 - Spevnená plocha A pr...'!J37</f>
        <v>0</v>
      </c>
      <c r="AW96" s="89">
        <f>'01 - Spevnená plocha A pr...'!J38</f>
        <v>0</v>
      </c>
      <c r="AX96" s="89">
        <f>'01 - Spevnená plocha A pr...'!J39</f>
        <v>0</v>
      </c>
      <c r="AY96" s="89">
        <f>'01 - Spevnená plocha A pr...'!J40</f>
        <v>0</v>
      </c>
      <c r="AZ96" s="89">
        <f>'01 - Spevnená plocha A pr...'!F37</f>
        <v>0</v>
      </c>
      <c r="BA96" s="89">
        <f>'01 - Spevnená plocha A pr...'!F38</f>
        <v>0</v>
      </c>
      <c r="BB96" s="89">
        <f>'01 - Spevnená plocha A pr...'!F39</f>
        <v>0</v>
      </c>
      <c r="BC96" s="89">
        <f>'01 - Spevnená plocha A pr...'!F40</f>
        <v>0</v>
      </c>
      <c r="BD96" s="91">
        <f>'01 - Spevnená plocha A pr...'!F41</f>
        <v>0</v>
      </c>
      <c r="BT96" s="23" t="s">
        <v>90</v>
      </c>
      <c r="BV96" s="23" t="s">
        <v>79</v>
      </c>
      <c r="BW96" s="23" t="s">
        <v>91</v>
      </c>
      <c r="BX96" s="23" t="s">
        <v>85</v>
      </c>
      <c r="CL96" s="23" t="s">
        <v>1</v>
      </c>
    </row>
    <row r="97" spans="1:90" s="3" customFormat="1" ht="16.5" customHeight="1">
      <c r="A97" s="86" t="s">
        <v>86</v>
      </c>
      <c r="B97" s="51"/>
      <c r="C97" s="9"/>
      <c r="D97" s="9"/>
      <c r="E97" s="232" t="s">
        <v>92</v>
      </c>
      <c r="F97" s="232"/>
      <c r="G97" s="232"/>
      <c r="H97" s="232"/>
      <c r="I97" s="232"/>
      <c r="J97" s="9"/>
      <c r="K97" s="232" t="s">
        <v>93</v>
      </c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31">
        <f>'02 - Spevnená plocha B pr...'!J34</f>
        <v>0</v>
      </c>
      <c r="AH97" s="233"/>
      <c r="AI97" s="233"/>
      <c r="AJ97" s="233"/>
      <c r="AK97" s="233"/>
      <c r="AL97" s="233"/>
      <c r="AM97" s="233"/>
      <c r="AN97" s="231">
        <f>SUM(AG97,AT97)</f>
        <v>0</v>
      </c>
      <c r="AO97" s="233"/>
      <c r="AP97" s="233"/>
      <c r="AQ97" s="87" t="s">
        <v>89</v>
      </c>
      <c r="AR97" s="51"/>
      <c r="AS97" s="92">
        <v>0</v>
      </c>
      <c r="AT97" s="93">
        <f>ROUND(SUM(AV97:AW97),2)</f>
        <v>0</v>
      </c>
      <c r="AU97" s="94">
        <f>'02 - Spevnená plocha B pr...'!P140</f>
        <v>0</v>
      </c>
      <c r="AV97" s="93">
        <f>'02 - Spevnená plocha B pr...'!J37</f>
        <v>0</v>
      </c>
      <c r="AW97" s="93">
        <f>'02 - Spevnená plocha B pr...'!J38</f>
        <v>0</v>
      </c>
      <c r="AX97" s="93">
        <f>'02 - Spevnená plocha B pr...'!J39</f>
        <v>0</v>
      </c>
      <c r="AY97" s="93">
        <f>'02 - Spevnená plocha B pr...'!J40</f>
        <v>0</v>
      </c>
      <c r="AZ97" s="93">
        <f>'02 - Spevnená plocha B pr...'!F37</f>
        <v>0</v>
      </c>
      <c r="BA97" s="93">
        <f>'02 - Spevnená plocha B pr...'!F38</f>
        <v>0</v>
      </c>
      <c r="BB97" s="93">
        <f>'02 - Spevnená plocha B pr...'!F39</f>
        <v>0</v>
      </c>
      <c r="BC97" s="93">
        <f>'02 - Spevnená plocha B pr...'!F40</f>
        <v>0</v>
      </c>
      <c r="BD97" s="95">
        <f>'02 - Spevnená plocha B pr...'!F41</f>
        <v>0</v>
      </c>
      <c r="BT97" s="23" t="s">
        <v>90</v>
      </c>
      <c r="BV97" s="23" t="s">
        <v>79</v>
      </c>
      <c r="BW97" s="23" t="s">
        <v>94</v>
      </c>
      <c r="BX97" s="23" t="s">
        <v>85</v>
      </c>
      <c r="CL97" s="23" t="s">
        <v>1</v>
      </c>
    </row>
    <row r="98" spans="1:90">
      <c r="B98" s="18"/>
      <c r="AR98" s="18"/>
    </row>
    <row r="99" spans="1:90" s="1" customFormat="1" ht="30" customHeight="1">
      <c r="B99" s="32"/>
      <c r="C99" s="67" t="s">
        <v>95</v>
      </c>
      <c r="AG99" s="230">
        <f>ROUND(SUM(AG100:AG103), 2)</f>
        <v>0</v>
      </c>
      <c r="AH99" s="230"/>
      <c r="AI99" s="230"/>
      <c r="AJ99" s="230"/>
      <c r="AK99" s="230"/>
      <c r="AL99" s="230"/>
      <c r="AM99" s="230"/>
      <c r="AN99" s="230">
        <f>ROUND(SUM(AN100:AN103), 2)</f>
        <v>0</v>
      </c>
      <c r="AO99" s="230"/>
      <c r="AP99" s="230"/>
      <c r="AQ99" s="96"/>
      <c r="AR99" s="32"/>
      <c r="AS99" s="62" t="s">
        <v>96</v>
      </c>
      <c r="AT99" s="63" t="s">
        <v>97</v>
      </c>
      <c r="AU99" s="63" t="s">
        <v>41</v>
      </c>
      <c r="AV99" s="64" t="s">
        <v>64</v>
      </c>
    </row>
    <row r="100" spans="1:90" s="1" customFormat="1" ht="19.899999999999999" customHeight="1">
      <c r="B100" s="32"/>
      <c r="D100" s="252" t="s">
        <v>98</v>
      </c>
      <c r="E100" s="252"/>
      <c r="F100" s="252"/>
      <c r="G100" s="252"/>
      <c r="H100" s="252"/>
      <c r="I100" s="252"/>
      <c r="J100" s="252"/>
      <c r="K100" s="252"/>
      <c r="L100" s="252"/>
      <c r="M100" s="252"/>
      <c r="N100" s="252"/>
      <c r="O100" s="252"/>
      <c r="P100" s="252"/>
      <c r="Q100" s="252"/>
      <c r="R100" s="252"/>
      <c r="S100" s="252"/>
      <c r="T100" s="252"/>
      <c r="U100" s="252"/>
      <c r="V100" s="252"/>
      <c r="W100" s="252"/>
      <c r="X100" s="252"/>
      <c r="Y100" s="252"/>
      <c r="Z100" s="252"/>
      <c r="AA100" s="252"/>
      <c r="AB100" s="252"/>
      <c r="AG100" s="253">
        <f>ROUND(AG94 * AS100, 2)</f>
        <v>0</v>
      </c>
      <c r="AH100" s="231"/>
      <c r="AI100" s="231"/>
      <c r="AJ100" s="231"/>
      <c r="AK100" s="231"/>
      <c r="AL100" s="231"/>
      <c r="AM100" s="231"/>
      <c r="AN100" s="231">
        <f>ROUND(AG100 + AV100, 2)</f>
        <v>0</v>
      </c>
      <c r="AO100" s="231"/>
      <c r="AP100" s="231"/>
      <c r="AR100" s="32"/>
      <c r="AS100" s="99">
        <v>0</v>
      </c>
      <c r="AT100" s="100" t="s">
        <v>99</v>
      </c>
      <c r="AU100" s="100" t="s">
        <v>42</v>
      </c>
      <c r="AV100" s="91">
        <f>ROUND(IF(AU100="základná",AG100*L32,IF(AU100="znížená",AG100*L33,0)), 2)</f>
        <v>0</v>
      </c>
      <c r="BV100" s="15" t="s">
        <v>100</v>
      </c>
      <c r="BY100" s="101">
        <f>IF(AU100="základná",AV100,0)</f>
        <v>0</v>
      </c>
      <c r="BZ100" s="101">
        <f>IF(AU100="znížená",AV100,0)</f>
        <v>0</v>
      </c>
      <c r="CA100" s="101">
        <v>0</v>
      </c>
      <c r="CB100" s="101">
        <v>0</v>
      </c>
      <c r="CC100" s="101">
        <v>0</v>
      </c>
      <c r="CD100" s="101">
        <f>IF(AU100="základná",AG100,0)</f>
        <v>0</v>
      </c>
      <c r="CE100" s="101">
        <f>IF(AU100="znížená",AG100,0)</f>
        <v>0</v>
      </c>
      <c r="CF100" s="101">
        <f>IF(AU100="zákl. prenesená",AG100,0)</f>
        <v>0</v>
      </c>
      <c r="CG100" s="101">
        <f>IF(AU100="zníž. prenesená",AG100,0)</f>
        <v>0</v>
      </c>
      <c r="CH100" s="101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>x</v>
      </c>
    </row>
    <row r="101" spans="1:90" s="1" customFormat="1" ht="19.899999999999999" customHeight="1">
      <c r="B101" s="32"/>
      <c r="D101" s="251" t="s">
        <v>101</v>
      </c>
      <c r="E101" s="252"/>
      <c r="F101" s="252"/>
      <c r="G101" s="252"/>
      <c r="H101" s="252"/>
      <c r="I101" s="252"/>
      <c r="J101" s="252"/>
      <c r="K101" s="252"/>
      <c r="L101" s="252"/>
      <c r="M101" s="252"/>
      <c r="N101" s="252"/>
      <c r="O101" s="252"/>
      <c r="P101" s="252"/>
      <c r="Q101" s="252"/>
      <c r="R101" s="252"/>
      <c r="S101" s="252"/>
      <c r="T101" s="252"/>
      <c r="U101" s="252"/>
      <c r="V101" s="252"/>
      <c r="W101" s="252"/>
      <c r="X101" s="252"/>
      <c r="Y101" s="252"/>
      <c r="Z101" s="252"/>
      <c r="AA101" s="252"/>
      <c r="AB101" s="252"/>
      <c r="AG101" s="253">
        <f>ROUND(AG94 * AS101, 2)</f>
        <v>0</v>
      </c>
      <c r="AH101" s="231"/>
      <c r="AI101" s="231"/>
      <c r="AJ101" s="231"/>
      <c r="AK101" s="231"/>
      <c r="AL101" s="231"/>
      <c r="AM101" s="231"/>
      <c r="AN101" s="231">
        <f>ROUND(AG101 + AV101, 2)</f>
        <v>0</v>
      </c>
      <c r="AO101" s="231"/>
      <c r="AP101" s="231"/>
      <c r="AR101" s="32"/>
      <c r="AS101" s="99">
        <v>0</v>
      </c>
      <c r="AT101" s="100" t="s">
        <v>99</v>
      </c>
      <c r="AU101" s="100" t="s">
        <v>42</v>
      </c>
      <c r="AV101" s="91">
        <f>ROUND(IF(AU101="základná",AG101*L32,IF(AU101="znížená",AG101*L33,0)), 2)</f>
        <v>0</v>
      </c>
      <c r="BV101" s="15" t="s">
        <v>102</v>
      </c>
      <c r="BY101" s="101">
        <f>IF(AU101="základná",AV101,0)</f>
        <v>0</v>
      </c>
      <c r="BZ101" s="101">
        <f>IF(AU101="znížená",AV101,0)</f>
        <v>0</v>
      </c>
      <c r="CA101" s="101">
        <v>0</v>
      </c>
      <c r="CB101" s="101">
        <v>0</v>
      </c>
      <c r="CC101" s="101">
        <v>0</v>
      </c>
      <c r="CD101" s="101">
        <f>IF(AU101="základná",AG101,0)</f>
        <v>0</v>
      </c>
      <c r="CE101" s="101">
        <f>IF(AU101="znížená",AG101,0)</f>
        <v>0</v>
      </c>
      <c r="CF101" s="101">
        <f>IF(AU101="zákl. prenesená",AG101,0)</f>
        <v>0</v>
      </c>
      <c r="CG101" s="101">
        <f>IF(AU101="zníž. prenesená",AG101,0)</f>
        <v>0</v>
      </c>
      <c r="CH101" s="101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pans="1:90" s="1" customFormat="1" ht="19.899999999999999" customHeight="1">
      <c r="B102" s="32"/>
      <c r="D102" s="251" t="s">
        <v>101</v>
      </c>
      <c r="E102" s="252"/>
      <c r="F102" s="252"/>
      <c r="G102" s="252"/>
      <c r="H102" s="252"/>
      <c r="I102" s="252"/>
      <c r="J102" s="252"/>
      <c r="K102" s="252"/>
      <c r="L102" s="252"/>
      <c r="M102" s="252"/>
      <c r="N102" s="252"/>
      <c r="O102" s="252"/>
      <c r="P102" s="252"/>
      <c r="Q102" s="252"/>
      <c r="R102" s="252"/>
      <c r="S102" s="252"/>
      <c r="T102" s="252"/>
      <c r="U102" s="252"/>
      <c r="V102" s="252"/>
      <c r="W102" s="252"/>
      <c r="X102" s="252"/>
      <c r="Y102" s="252"/>
      <c r="Z102" s="252"/>
      <c r="AA102" s="252"/>
      <c r="AB102" s="252"/>
      <c r="AG102" s="253">
        <f>ROUND(AG94 * AS102, 2)</f>
        <v>0</v>
      </c>
      <c r="AH102" s="231"/>
      <c r="AI102" s="231"/>
      <c r="AJ102" s="231"/>
      <c r="AK102" s="231"/>
      <c r="AL102" s="231"/>
      <c r="AM102" s="231"/>
      <c r="AN102" s="231">
        <f>ROUND(AG102 + AV102, 2)</f>
        <v>0</v>
      </c>
      <c r="AO102" s="231"/>
      <c r="AP102" s="231"/>
      <c r="AR102" s="32"/>
      <c r="AS102" s="99">
        <v>0</v>
      </c>
      <c r="AT102" s="100" t="s">
        <v>99</v>
      </c>
      <c r="AU102" s="100" t="s">
        <v>42</v>
      </c>
      <c r="AV102" s="91">
        <f>ROUND(IF(AU102="základná",AG102*L32,IF(AU102="znížená",AG102*L33,0)), 2)</f>
        <v>0</v>
      </c>
      <c r="BV102" s="15" t="s">
        <v>102</v>
      </c>
      <c r="BY102" s="101">
        <f>IF(AU102="základná",AV102,0)</f>
        <v>0</v>
      </c>
      <c r="BZ102" s="101">
        <f>IF(AU102="znížená",AV102,0)</f>
        <v>0</v>
      </c>
      <c r="CA102" s="101">
        <v>0</v>
      </c>
      <c r="CB102" s="101">
        <v>0</v>
      </c>
      <c r="CC102" s="101">
        <v>0</v>
      </c>
      <c r="CD102" s="101">
        <f>IF(AU102="základná",AG102,0)</f>
        <v>0</v>
      </c>
      <c r="CE102" s="101">
        <f>IF(AU102="znížená",AG102,0)</f>
        <v>0</v>
      </c>
      <c r="CF102" s="101">
        <f>IF(AU102="zákl. prenesená",AG102,0)</f>
        <v>0</v>
      </c>
      <c r="CG102" s="101">
        <f>IF(AU102="zníž. prenesená",AG102,0)</f>
        <v>0</v>
      </c>
      <c r="CH102" s="101">
        <f>IF(AU102="nulová",AG102,0)</f>
        <v>0</v>
      </c>
      <c r="CI102" s="15">
        <f>IF(AU102="základná",1,IF(AU102="znížená",2,IF(AU102="zákl. prenesená",4,IF(AU102="zníž. prenesená",5,3))))</f>
        <v>1</v>
      </c>
      <c r="CJ102" s="15">
        <f>IF(AT102="stavebná časť",1,IF(AT102="investičná časť",2,3))</f>
        <v>1</v>
      </c>
      <c r="CK102" s="15" t="str">
        <f>IF(D102="Vyplň vlastné","","x")</f>
        <v/>
      </c>
    </row>
    <row r="103" spans="1:90" s="1" customFormat="1" ht="19.899999999999999" customHeight="1">
      <c r="B103" s="32"/>
      <c r="D103" s="251" t="s">
        <v>101</v>
      </c>
      <c r="E103" s="252"/>
      <c r="F103" s="252"/>
      <c r="G103" s="252"/>
      <c r="H103" s="252"/>
      <c r="I103" s="252"/>
      <c r="J103" s="252"/>
      <c r="K103" s="252"/>
      <c r="L103" s="252"/>
      <c r="M103" s="252"/>
      <c r="N103" s="252"/>
      <c r="O103" s="252"/>
      <c r="P103" s="252"/>
      <c r="Q103" s="252"/>
      <c r="R103" s="252"/>
      <c r="S103" s="252"/>
      <c r="T103" s="252"/>
      <c r="U103" s="252"/>
      <c r="V103" s="252"/>
      <c r="W103" s="252"/>
      <c r="X103" s="252"/>
      <c r="Y103" s="252"/>
      <c r="Z103" s="252"/>
      <c r="AA103" s="252"/>
      <c r="AB103" s="252"/>
      <c r="AG103" s="253">
        <f>ROUND(AG94 * AS103, 2)</f>
        <v>0</v>
      </c>
      <c r="AH103" s="231"/>
      <c r="AI103" s="231"/>
      <c r="AJ103" s="231"/>
      <c r="AK103" s="231"/>
      <c r="AL103" s="231"/>
      <c r="AM103" s="231"/>
      <c r="AN103" s="231">
        <f>ROUND(AG103 + AV103, 2)</f>
        <v>0</v>
      </c>
      <c r="AO103" s="231"/>
      <c r="AP103" s="231"/>
      <c r="AR103" s="32"/>
      <c r="AS103" s="102">
        <v>0</v>
      </c>
      <c r="AT103" s="103" t="s">
        <v>99</v>
      </c>
      <c r="AU103" s="103" t="s">
        <v>42</v>
      </c>
      <c r="AV103" s="95">
        <f>ROUND(IF(AU103="základná",AG103*L32,IF(AU103="znížená",AG103*L33,0)), 2)</f>
        <v>0</v>
      </c>
      <c r="BV103" s="15" t="s">
        <v>102</v>
      </c>
      <c r="BY103" s="101">
        <f>IF(AU103="základná",AV103,0)</f>
        <v>0</v>
      </c>
      <c r="BZ103" s="101">
        <f>IF(AU103="znížená",AV103,0)</f>
        <v>0</v>
      </c>
      <c r="CA103" s="101">
        <v>0</v>
      </c>
      <c r="CB103" s="101">
        <v>0</v>
      </c>
      <c r="CC103" s="101">
        <v>0</v>
      </c>
      <c r="CD103" s="101">
        <f>IF(AU103="základná",AG103,0)</f>
        <v>0</v>
      </c>
      <c r="CE103" s="101">
        <f>IF(AU103="znížená",AG103,0)</f>
        <v>0</v>
      </c>
      <c r="CF103" s="101">
        <f>IF(AU103="zákl. prenesená",AG103,0)</f>
        <v>0</v>
      </c>
      <c r="CG103" s="101">
        <f>IF(AU103="zníž. prenesená",AG103,0)</f>
        <v>0</v>
      </c>
      <c r="CH103" s="101">
        <f>IF(AU103="nulová",AG103,0)</f>
        <v>0</v>
      </c>
      <c r="CI103" s="15">
        <f>IF(AU103="základná",1,IF(AU103="znížená",2,IF(AU103="zákl. prenesená",4,IF(AU103="zníž. prenesená",5,3))))</f>
        <v>1</v>
      </c>
      <c r="CJ103" s="15">
        <f>IF(AT103="stavebná časť",1,IF(AT103="investičná časť",2,3))</f>
        <v>1</v>
      </c>
      <c r="CK103" s="15" t="str">
        <f>IF(D103="Vyplň vlastné","","x")</f>
        <v/>
      </c>
    </row>
    <row r="104" spans="1:90" s="1" customFormat="1" ht="10.9" customHeight="1">
      <c r="B104" s="32"/>
      <c r="AR104" s="32"/>
    </row>
    <row r="105" spans="1:90" s="1" customFormat="1" ht="30" customHeight="1">
      <c r="B105" s="32"/>
      <c r="C105" s="104" t="s">
        <v>103</v>
      </c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250">
        <f>ROUND(AG94 + AG99, 2)</f>
        <v>0</v>
      </c>
      <c r="AH105" s="250"/>
      <c r="AI105" s="250"/>
      <c r="AJ105" s="250"/>
      <c r="AK105" s="250"/>
      <c r="AL105" s="250"/>
      <c r="AM105" s="250"/>
      <c r="AN105" s="250">
        <f>ROUND(AN94 + AN99, 2)</f>
        <v>0</v>
      </c>
      <c r="AO105" s="250"/>
      <c r="AP105" s="250"/>
      <c r="AQ105" s="105"/>
      <c r="AR105" s="32"/>
    </row>
    <row r="106" spans="1:90" s="1" customFormat="1" ht="6.95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32"/>
    </row>
  </sheetData>
  <sheetProtection algorithmName="SHA-512" hashValue="/uLMv6QXaCbpe79/2oycQU+8B37YtXp+9BWix6UktExc5pwtU6nwNQbs3Q+wcUvGc9GND4PU+CjepsyP+dWv5w==" saltValue="DI0cZJ+30hzGWO5nBw/qiQ==" spinCount="100000" sheet="1" objects="1" scenarios="1" formatColumns="0" formatRows="0"/>
  <mergeCells count="68">
    <mergeCell ref="AR2:BE2"/>
    <mergeCell ref="AK36:AO36"/>
    <mergeCell ref="W36:AE36"/>
    <mergeCell ref="L36:P36"/>
    <mergeCell ref="AK38:AO38"/>
    <mergeCell ref="X38:AB38"/>
    <mergeCell ref="AK34:AO34"/>
    <mergeCell ref="L34:P34"/>
    <mergeCell ref="W34:AE34"/>
    <mergeCell ref="W35:AE35"/>
    <mergeCell ref="L35:P35"/>
    <mergeCell ref="AK35:AO35"/>
    <mergeCell ref="L32:P32"/>
    <mergeCell ref="W32:AE32"/>
    <mergeCell ref="W33:AE33"/>
    <mergeCell ref="AK33:AO33"/>
    <mergeCell ref="AG105:AM105"/>
    <mergeCell ref="AN105:AP105"/>
    <mergeCell ref="D102:AB102"/>
    <mergeCell ref="AG102:AM102"/>
    <mergeCell ref="AN102:AP102"/>
    <mergeCell ref="D103:AB103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3:P33"/>
    <mergeCell ref="AN101:AP101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AG99:AM99"/>
    <mergeCell ref="AN99:AP99"/>
    <mergeCell ref="D100:AB100"/>
    <mergeCell ref="AG100:AM100"/>
    <mergeCell ref="AN100:AP100"/>
    <mergeCell ref="D101:AB101"/>
    <mergeCell ref="AG101:AM101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9:AU103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 xr:uid="{00000000-0002-0000-0000-000001000000}">
      <formula1>"stavebná časť, technologická časť, investičná časť"</formula1>
    </dataValidation>
  </dataValidations>
  <hyperlinks>
    <hyperlink ref="A96" location="'01 - Spevnená plocha A pr...'!C2" display="/" xr:uid="{00000000-0004-0000-0000-000000000000}"/>
    <hyperlink ref="A97" location="'02 - Spevnená plocha B pr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5" t="s">
        <v>91</v>
      </c>
      <c r="AZ2" s="107" t="s">
        <v>104</v>
      </c>
      <c r="BA2" s="107" t="s">
        <v>105</v>
      </c>
      <c r="BB2" s="107" t="s">
        <v>1</v>
      </c>
      <c r="BC2" s="107" t="s">
        <v>106</v>
      </c>
      <c r="BD2" s="107" t="s">
        <v>90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  <c r="AZ3" s="107" t="s">
        <v>107</v>
      </c>
      <c r="BA3" s="107" t="s">
        <v>1</v>
      </c>
      <c r="BB3" s="107" t="s">
        <v>1</v>
      </c>
      <c r="BC3" s="107" t="s">
        <v>108</v>
      </c>
      <c r="BD3" s="107" t="s">
        <v>90</v>
      </c>
    </row>
    <row r="4" spans="2:56" ht="24.95" customHeight="1">
      <c r="B4" s="18"/>
      <c r="D4" s="19" t="s">
        <v>109</v>
      </c>
      <c r="L4" s="18"/>
      <c r="M4" s="108" t="s">
        <v>9</v>
      </c>
      <c r="AT4" s="15" t="s">
        <v>4</v>
      </c>
    </row>
    <row r="5" spans="2:56" ht="6.95" customHeight="1">
      <c r="B5" s="18"/>
      <c r="L5" s="18"/>
    </row>
    <row r="6" spans="2:56" ht="12" customHeight="1">
      <c r="B6" s="18"/>
      <c r="D6" s="25" t="s">
        <v>15</v>
      </c>
      <c r="L6" s="18"/>
    </row>
    <row r="7" spans="2:56" ht="16.5" customHeight="1">
      <c r="B7" s="18"/>
      <c r="E7" s="262" t="str">
        <f>'Rekapitulácia stavby'!K6</f>
        <v>Depo Jurajov Dvor</v>
      </c>
      <c r="F7" s="263"/>
      <c r="G7" s="263"/>
      <c r="H7" s="263"/>
      <c r="L7" s="18"/>
    </row>
    <row r="8" spans="2:56" ht="12" customHeight="1">
      <c r="B8" s="18"/>
      <c r="D8" s="25" t="s">
        <v>110</v>
      </c>
      <c r="L8" s="18"/>
    </row>
    <row r="9" spans="2:56" s="1" customFormat="1" ht="16.5" customHeight="1">
      <c r="B9" s="32"/>
      <c r="E9" s="262" t="s">
        <v>111</v>
      </c>
      <c r="F9" s="261"/>
      <c r="G9" s="261"/>
      <c r="H9" s="261"/>
      <c r="L9" s="32"/>
    </row>
    <row r="10" spans="2:56" s="1" customFormat="1" ht="12" customHeight="1">
      <c r="B10" s="32"/>
      <c r="D10" s="25" t="s">
        <v>112</v>
      </c>
      <c r="L10" s="32"/>
    </row>
    <row r="11" spans="2:56" s="1" customFormat="1" ht="16.5" customHeight="1">
      <c r="B11" s="32"/>
      <c r="E11" s="211" t="s">
        <v>113</v>
      </c>
      <c r="F11" s="261"/>
      <c r="G11" s="261"/>
      <c r="H11" s="261"/>
      <c r="L11" s="32"/>
    </row>
    <row r="12" spans="2:56" s="1" customFormat="1">
      <c r="B12" s="32"/>
      <c r="L12" s="32"/>
    </row>
    <row r="13" spans="2:56" s="1" customFormat="1" ht="12" customHeight="1">
      <c r="B13" s="32"/>
      <c r="D13" s="25" t="s">
        <v>17</v>
      </c>
      <c r="F13" s="23" t="s">
        <v>1</v>
      </c>
      <c r="I13" s="25" t="s">
        <v>18</v>
      </c>
      <c r="J13" s="23" t="s">
        <v>1</v>
      </c>
      <c r="L13" s="32"/>
    </row>
    <row r="14" spans="2:56" s="1" customFormat="1" ht="12" customHeight="1">
      <c r="B14" s="32"/>
      <c r="D14" s="25" t="s">
        <v>19</v>
      </c>
      <c r="F14" s="23" t="s">
        <v>20</v>
      </c>
      <c r="I14" s="25" t="s">
        <v>21</v>
      </c>
      <c r="J14" s="55">
        <f>'Rekapitulácia stavby'!AN8</f>
        <v>45855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5" t="s">
        <v>22</v>
      </c>
      <c r="I16" s="25" t="s">
        <v>23</v>
      </c>
      <c r="J16" s="23" t="s">
        <v>24</v>
      </c>
      <c r="L16" s="32"/>
    </row>
    <row r="17" spans="2:12" s="1" customFormat="1" ht="18" customHeight="1">
      <c r="B17" s="32"/>
      <c r="E17" s="23" t="s">
        <v>25</v>
      </c>
      <c r="I17" s="25" t="s">
        <v>26</v>
      </c>
      <c r="J17" s="23" t="s">
        <v>27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5" t="s">
        <v>28</v>
      </c>
      <c r="I19" s="25" t="s">
        <v>23</v>
      </c>
      <c r="J19" s="26" t="str">
        <f>'Rekapitulácia stavby'!AN13</f>
        <v>Vyplň údaj</v>
      </c>
      <c r="L19" s="32"/>
    </row>
    <row r="20" spans="2:12" s="1" customFormat="1" ht="18" customHeight="1">
      <c r="B20" s="32"/>
      <c r="E20" s="264" t="str">
        <f>'Rekapitulácia stavby'!E14</f>
        <v>Vyplň údaj</v>
      </c>
      <c r="F20" s="237"/>
      <c r="G20" s="237"/>
      <c r="H20" s="237"/>
      <c r="I20" s="25" t="s">
        <v>26</v>
      </c>
      <c r="J20" s="26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5" t="s">
        <v>30</v>
      </c>
      <c r="I22" s="25" t="s">
        <v>23</v>
      </c>
      <c r="J22" s="23" t="str">
        <f>IF('Rekapitulácia stavby'!AN16="","",'Rekapitulácia stavby'!AN16)</f>
        <v/>
      </c>
      <c r="L22" s="32"/>
    </row>
    <row r="23" spans="2:12" s="1" customFormat="1" ht="18" customHeight="1">
      <c r="B23" s="32"/>
      <c r="E23" s="23" t="str">
        <f>IF('Rekapitulácia stavby'!E17="","",'Rekapitulácia stavby'!E17)</f>
        <v xml:space="preserve"> </v>
      </c>
      <c r="I23" s="25" t="s">
        <v>26</v>
      </c>
      <c r="J23" s="23" t="str">
        <f>IF('Rekapitulácia stavby'!AN17="","",'Rekapitulácia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5" t="s">
        <v>33</v>
      </c>
      <c r="I25" s="25" t="s">
        <v>23</v>
      </c>
      <c r="J25" s="23" t="str">
        <f>IF('Rekapitulácia stavby'!AN19="","",'Rekapitulácia stavby'!AN19)</f>
        <v/>
      </c>
      <c r="L25" s="32"/>
    </row>
    <row r="26" spans="2:12" s="1" customFormat="1" ht="18" customHeight="1">
      <c r="B26" s="32"/>
      <c r="E26" s="23" t="str">
        <f>IF('Rekapitulácia stavby'!E20="","",'Rekapitulácia stavby'!E20)</f>
        <v xml:space="preserve"> </v>
      </c>
      <c r="I26" s="25" t="s">
        <v>26</v>
      </c>
      <c r="J26" s="23" t="str">
        <f>IF('Rekapitulácia stavby'!AN20="","",'Rekapitulácia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5" t="s">
        <v>34</v>
      </c>
      <c r="L28" s="32"/>
    </row>
    <row r="29" spans="2:12" s="7" customFormat="1" ht="16.5" customHeight="1">
      <c r="B29" s="109"/>
      <c r="E29" s="242" t="s">
        <v>1</v>
      </c>
      <c r="F29" s="242"/>
      <c r="G29" s="242"/>
      <c r="H29" s="242"/>
      <c r="L29" s="109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D32" s="23" t="s">
        <v>114</v>
      </c>
      <c r="J32" s="31">
        <f>J98</f>
        <v>0</v>
      </c>
      <c r="L32" s="32"/>
    </row>
    <row r="33" spans="2:12" s="1" customFormat="1" ht="14.45" customHeight="1">
      <c r="B33" s="32"/>
      <c r="D33" s="30" t="s">
        <v>98</v>
      </c>
      <c r="J33" s="31">
        <f>J111</f>
        <v>0</v>
      </c>
      <c r="L33" s="32"/>
    </row>
    <row r="34" spans="2:12" s="1" customFormat="1" ht="25.35" customHeight="1">
      <c r="B34" s="32"/>
      <c r="D34" s="110" t="s">
        <v>37</v>
      </c>
      <c r="J34" s="69">
        <f>ROUND(J32 + J33, 2)</f>
        <v>0</v>
      </c>
      <c r="L34" s="32"/>
    </row>
    <row r="35" spans="2:12" s="1" customFormat="1" ht="6.95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5" customHeight="1">
      <c r="B36" s="32"/>
      <c r="F36" s="35" t="s">
        <v>39</v>
      </c>
      <c r="I36" s="35" t="s">
        <v>38</v>
      </c>
      <c r="J36" s="35" t="s">
        <v>40</v>
      </c>
      <c r="L36" s="32"/>
    </row>
    <row r="37" spans="2:12" s="1" customFormat="1" ht="14.45" customHeight="1">
      <c r="B37" s="32"/>
      <c r="D37" s="58" t="s">
        <v>41</v>
      </c>
      <c r="E37" s="37" t="s">
        <v>42</v>
      </c>
      <c r="F37" s="111">
        <f>ROUND((ROUND((SUM(BE111:BE118) + SUM(BE140:BE191)),  2) + SUM(BE193:BE197)), 2)</f>
        <v>0</v>
      </c>
      <c r="G37" s="112"/>
      <c r="H37" s="112"/>
      <c r="I37" s="113">
        <v>0.23</v>
      </c>
      <c r="J37" s="111">
        <f>ROUND((ROUND(((SUM(BE111:BE118) + SUM(BE140:BE191))*I37),  2) + (SUM(BE193:BE197)*I37)), 2)</f>
        <v>0</v>
      </c>
      <c r="L37" s="32"/>
    </row>
    <row r="38" spans="2:12" s="1" customFormat="1" ht="14.45" customHeight="1">
      <c r="B38" s="32"/>
      <c r="E38" s="37" t="s">
        <v>43</v>
      </c>
      <c r="F38" s="111">
        <f>ROUND((ROUND((SUM(BF111:BF118) + SUM(BF140:BF191)),  2) + SUM(BF193:BF197)), 2)</f>
        <v>0</v>
      </c>
      <c r="G38" s="112"/>
      <c r="H38" s="112"/>
      <c r="I38" s="113">
        <v>0.23</v>
      </c>
      <c r="J38" s="111">
        <f>ROUND((ROUND(((SUM(BF111:BF118) + SUM(BF140:BF191))*I38),  2) + (SUM(BF193:BF197)*I38)), 2)</f>
        <v>0</v>
      </c>
      <c r="L38" s="32"/>
    </row>
    <row r="39" spans="2:12" s="1" customFormat="1" ht="14.45" hidden="1" customHeight="1">
      <c r="B39" s="32"/>
      <c r="E39" s="25" t="s">
        <v>44</v>
      </c>
      <c r="F39" s="89">
        <f>ROUND((ROUND((SUM(BG111:BG118) + SUM(BG140:BG191)),  2) + SUM(BG193:BG197)), 2)</f>
        <v>0</v>
      </c>
      <c r="I39" s="114">
        <v>0.23</v>
      </c>
      <c r="J39" s="89">
        <f>0</f>
        <v>0</v>
      </c>
      <c r="L39" s="32"/>
    </row>
    <row r="40" spans="2:12" s="1" customFormat="1" ht="14.45" hidden="1" customHeight="1">
      <c r="B40" s="32"/>
      <c r="E40" s="25" t="s">
        <v>45</v>
      </c>
      <c r="F40" s="89">
        <f>ROUND((ROUND((SUM(BH111:BH118) + SUM(BH140:BH191)),  2) + SUM(BH193:BH197)), 2)</f>
        <v>0</v>
      </c>
      <c r="I40" s="114">
        <v>0.23</v>
      </c>
      <c r="J40" s="89">
        <f>0</f>
        <v>0</v>
      </c>
      <c r="L40" s="32"/>
    </row>
    <row r="41" spans="2:12" s="1" customFormat="1" ht="14.45" hidden="1" customHeight="1">
      <c r="B41" s="32"/>
      <c r="E41" s="37" t="s">
        <v>46</v>
      </c>
      <c r="F41" s="111">
        <f>ROUND((ROUND((SUM(BI111:BI118) + SUM(BI140:BI191)),  2) + SUM(BI193:BI197)), 2)</f>
        <v>0</v>
      </c>
      <c r="G41" s="112"/>
      <c r="H41" s="112"/>
      <c r="I41" s="113">
        <v>0</v>
      </c>
      <c r="J41" s="111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105"/>
      <c r="D43" s="115" t="s">
        <v>47</v>
      </c>
      <c r="E43" s="60"/>
      <c r="F43" s="60"/>
      <c r="G43" s="116" t="s">
        <v>48</v>
      </c>
      <c r="H43" s="117" t="s">
        <v>49</v>
      </c>
      <c r="I43" s="60"/>
      <c r="J43" s="118">
        <f>SUM(J34:J41)</f>
        <v>0</v>
      </c>
      <c r="K43" s="119"/>
      <c r="L43" s="32"/>
    </row>
    <row r="44" spans="2:12" s="1" customFormat="1" ht="14.45" customHeight="1">
      <c r="B44" s="32"/>
      <c r="L44" s="32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2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32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2"/>
      <c r="D61" s="46" t="s">
        <v>52</v>
      </c>
      <c r="E61" s="34"/>
      <c r="F61" s="120" t="s">
        <v>53</v>
      </c>
      <c r="G61" s="46" t="s">
        <v>52</v>
      </c>
      <c r="H61" s="34"/>
      <c r="I61" s="34"/>
      <c r="J61" s="121" t="s">
        <v>53</v>
      </c>
      <c r="K61" s="34"/>
      <c r="L61" s="32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2"/>
      <c r="D65" s="44" t="s">
        <v>54</v>
      </c>
      <c r="E65" s="45"/>
      <c r="F65" s="45"/>
      <c r="G65" s="44" t="s">
        <v>55</v>
      </c>
      <c r="H65" s="45"/>
      <c r="I65" s="45"/>
      <c r="J65" s="45"/>
      <c r="K65" s="45"/>
      <c r="L65" s="32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2"/>
      <c r="D76" s="46" t="s">
        <v>52</v>
      </c>
      <c r="E76" s="34"/>
      <c r="F76" s="120" t="s">
        <v>53</v>
      </c>
      <c r="G76" s="46" t="s">
        <v>52</v>
      </c>
      <c r="H76" s="34"/>
      <c r="I76" s="34"/>
      <c r="J76" s="121" t="s">
        <v>53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19" t="s">
        <v>115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5" t="s">
        <v>15</v>
      </c>
      <c r="L84" s="32"/>
    </row>
    <row r="85" spans="2:12" s="1" customFormat="1" ht="16.5" customHeight="1">
      <c r="B85" s="32"/>
      <c r="E85" s="262" t="str">
        <f>E7</f>
        <v>Depo Jurajov Dvor</v>
      </c>
      <c r="F85" s="263"/>
      <c r="G85" s="263"/>
      <c r="H85" s="263"/>
      <c r="L85" s="32"/>
    </row>
    <row r="86" spans="2:12" ht="12" customHeight="1">
      <c r="B86" s="18"/>
      <c r="C86" s="25" t="s">
        <v>110</v>
      </c>
      <c r="L86" s="18"/>
    </row>
    <row r="87" spans="2:12" s="1" customFormat="1" ht="16.5" customHeight="1">
      <c r="B87" s="32"/>
      <c r="E87" s="262" t="s">
        <v>111</v>
      </c>
      <c r="F87" s="261"/>
      <c r="G87" s="261"/>
      <c r="H87" s="261"/>
      <c r="L87" s="32"/>
    </row>
    <row r="88" spans="2:12" s="1" customFormat="1" ht="12" customHeight="1">
      <c r="B88" s="32"/>
      <c r="C88" s="25" t="s">
        <v>112</v>
      </c>
      <c r="L88" s="32"/>
    </row>
    <row r="89" spans="2:12" s="1" customFormat="1" ht="16.5" customHeight="1">
      <c r="B89" s="32"/>
      <c r="E89" s="211" t="str">
        <f>E11</f>
        <v>01 - Spevnená plocha A pred exteriérovým skladom</v>
      </c>
      <c r="F89" s="261"/>
      <c r="G89" s="261"/>
      <c r="H89" s="261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5" t="s">
        <v>19</v>
      </c>
      <c r="F91" s="23" t="str">
        <f>F14</f>
        <v>Bratislava</v>
      </c>
      <c r="I91" s="25" t="s">
        <v>21</v>
      </c>
      <c r="J91" s="55">
        <f>IF(J14="","",J14)</f>
        <v>45855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5" t="s">
        <v>22</v>
      </c>
      <c r="F93" s="23" t="str">
        <f>E17</f>
        <v>Dopravný podnik Bratislava, akciová spoločnosť</v>
      </c>
      <c r="I93" s="25" t="s">
        <v>30</v>
      </c>
      <c r="J93" s="28" t="str">
        <f>E23</f>
        <v xml:space="preserve"> </v>
      </c>
      <c r="L93" s="32"/>
    </row>
    <row r="94" spans="2:12" s="1" customFormat="1" ht="15.2" customHeight="1">
      <c r="B94" s="32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22" t="s">
        <v>116</v>
      </c>
      <c r="D96" s="105"/>
      <c r="E96" s="105"/>
      <c r="F96" s="105"/>
      <c r="G96" s="105"/>
      <c r="H96" s="105"/>
      <c r="I96" s="105"/>
      <c r="J96" s="123" t="s">
        <v>117</v>
      </c>
      <c r="K96" s="105"/>
      <c r="L96" s="32"/>
    </row>
    <row r="97" spans="2:65" s="1" customFormat="1" ht="10.35" customHeight="1">
      <c r="B97" s="32"/>
      <c r="L97" s="32"/>
    </row>
    <row r="98" spans="2:65" s="1" customFormat="1" ht="22.9" customHeight="1">
      <c r="B98" s="32"/>
      <c r="C98" s="124" t="s">
        <v>118</v>
      </c>
      <c r="J98" s="69">
        <f>J140</f>
        <v>0</v>
      </c>
      <c r="L98" s="32"/>
      <c r="AU98" s="15" t="s">
        <v>119</v>
      </c>
    </row>
    <row r="99" spans="2:65" s="8" customFormat="1" ht="24.95" customHeight="1">
      <c r="B99" s="125"/>
      <c r="D99" s="126" t="s">
        <v>120</v>
      </c>
      <c r="E99" s="127"/>
      <c r="F99" s="127"/>
      <c r="G99" s="127"/>
      <c r="H99" s="127"/>
      <c r="I99" s="127"/>
      <c r="J99" s="128">
        <f>J141</f>
        <v>0</v>
      </c>
      <c r="L99" s="125"/>
    </row>
    <row r="100" spans="2:65" s="9" customFormat="1" ht="19.899999999999999" customHeight="1">
      <c r="B100" s="129"/>
      <c r="D100" s="130" t="s">
        <v>121</v>
      </c>
      <c r="E100" s="131"/>
      <c r="F100" s="131"/>
      <c r="G100" s="131"/>
      <c r="H100" s="131"/>
      <c r="I100" s="131"/>
      <c r="J100" s="132">
        <f>J142</f>
        <v>0</v>
      </c>
      <c r="L100" s="129"/>
    </row>
    <row r="101" spans="2:65" s="9" customFormat="1" ht="19.899999999999999" customHeight="1">
      <c r="B101" s="129"/>
      <c r="D101" s="130" t="s">
        <v>122</v>
      </c>
      <c r="E101" s="131"/>
      <c r="F101" s="131"/>
      <c r="G101" s="131"/>
      <c r="H101" s="131"/>
      <c r="I101" s="131"/>
      <c r="J101" s="132">
        <f>J150</f>
        <v>0</v>
      </c>
      <c r="L101" s="129"/>
    </row>
    <row r="102" spans="2:65" s="9" customFormat="1" ht="19.899999999999999" customHeight="1">
      <c r="B102" s="129"/>
      <c r="D102" s="130" t="s">
        <v>123</v>
      </c>
      <c r="E102" s="131"/>
      <c r="F102" s="131"/>
      <c r="G102" s="131"/>
      <c r="H102" s="131"/>
      <c r="I102" s="131"/>
      <c r="J102" s="132">
        <f>J156</f>
        <v>0</v>
      </c>
      <c r="L102" s="129"/>
    </row>
    <row r="103" spans="2:65" s="9" customFormat="1" ht="19.899999999999999" customHeight="1">
      <c r="B103" s="129"/>
      <c r="D103" s="130" t="s">
        <v>124</v>
      </c>
      <c r="E103" s="131"/>
      <c r="F103" s="131"/>
      <c r="G103" s="131"/>
      <c r="H103" s="131"/>
      <c r="I103" s="131"/>
      <c r="J103" s="132">
        <f>J161</f>
        <v>0</v>
      </c>
      <c r="L103" s="129"/>
    </row>
    <row r="104" spans="2:65" s="9" customFormat="1" ht="19.899999999999999" customHeight="1">
      <c r="B104" s="129"/>
      <c r="D104" s="130" t="s">
        <v>125</v>
      </c>
      <c r="E104" s="131"/>
      <c r="F104" s="131"/>
      <c r="G104" s="131"/>
      <c r="H104" s="131"/>
      <c r="I104" s="131"/>
      <c r="J104" s="132">
        <f>J168</f>
        <v>0</v>
      </c>
      <c r="L104" s="129"/>
    </row>
    <row r="105" spans="2:65" s="9" customFormat="1" ht="19.899999999999999" customHeight="1">
      <c r="B105" s="129"/>
      <c r="D105" s="130" t="s">
        <v>126</v>
      </c>
      <c r="E105" s="131"/>
      <c r="F105" s="131"/>
      <c r="G105" s="131"/>
      <c r="H105" s="131"/>
      <c r="I105" s="131"/>
      <c r="J105" s="132">
        <f>J183</f>
        <v>0</v>
      </c>
      <c r="L105" s="129"/>
    </row>
    <row r="106" spans="2:65" s="8" customFormat="1" ht="24.95" customHeight="1">
      <c r="B106" s="125"/>
      <c r="D106" s="126" t="s">
        <v>127</v>
      </c>
      <c r="E106" s="127"/>
      <c r="F106" s="127"/>
      <c r="G106" s="127"/>
      <c r="H106" s="127"/>
      <c r="I106" s="127"/>
      <c r="J106" s="128">
        <f>J185</f>
        <v>0</v>
      </c>
      <c r="L106" s="125"/>
    </row>
    <row r="107" spans="2:65" s="8" customFormat="1" ht="24.95" customHeight="1">
      <c r="B107" s="125"/>
      <c r="D107" s="126" t="s">
        <v>128</v>
      </c>
      <c r="E107" s="127"/>
      <c r="F107" s="127"/>
      <c r="G107" s="127"/>
      <c r="H107" s="127"/>
      <c r="I107" s="127"/>
      <c r="J107" s="128">
        <f>J188</f>
        <v>0</v>
      </c>
      <c r="L107" s="125"/>
    </row>
    <row r="108" spans="2:65" s="8" customFormat="1" ht="21.75" customHeight="1">
      <c r="B108" s="125"/>
      <c r="D108" s="133" t="s">
        <v>129</v>
      </c>
      <c r="J108" s="134">
        <f>J192</f>
        <v>0</v>
      </c>
      <c r="L108" s="125"/>
    </row>
    <row r="109" spans="2:65" s="1" customFormat="1" ht="21.75" customHeight="1">
      <c r="B109" s="32"/>
      <c r="L109" s="32"/>
    </row>
    <row r="110" spans="2:65" s="1" customFormat="1" ht="6.95" customHeight="1">
      <c r="B110" s="32"/>
      <c r="L110" s="32"/>
    </row>
    <row r="111" spans="2:65" s="1" customFormat="1" ht="29.25" customHeight="1">
      <c r="B111" s="32"/>
      <c r="C111" s="124" t="s">
        <v>130</v>
      </c>
      <c r="J111" s="135">
        <f>ROUND(J112 + J113 + J114 + J115 + J116 + J117,2)</f>
        <v>0</v>
      </c>
      <c r="L111" s="32"/>
      <c r="N111" s="136" t="s">
        <v>41</v>
      </c>
    </row>
    <row r="112" spans="2:65" s="1" customFormat="1" ht="18" customHeight="1">
      <c r="B112" s="32"/>
      <c r="D112" s="251" t="s">
        <v>131</v>
      </c>
      <c r="E112" s="252"/>
      <c r="F112" s="252"/>
      <c r="J112" s="98">
        <v>0</v>
      </c>
      <c r="L112" s="137"/>
      <c r="M112" s="138"/>
      <c r="N112" s="139" t="s">
        <v>43</v>
      </c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40" t="s">
        <v>132</v>
      </c>
      <c r="AZ112" s="138"/>
      <c r="BA112" s="138"/>
      <c r="BB112" s="138"/>
      <c r="BC112" s="138"/>
      <c r="BD112" s="138"/>
      <c r="BE112" s="141">
        <f t="shared" ref="BE112:BE117" si="0">IF(N112="základná",J112,0)</f>
        <v>0</v>
      </c>
      <c r="BF112" s="141">
        <f t="shared" ref="BF112:BF117" si="1">IF(N112="znížená",J112,0)</f>
        <v>0</v>
      </c>
      <c r="BG112" s="141">
        <f t="shared" ref="BG112:BG117" si="2">IF(N112="zákl. prenesená",J112,0)</f>
        <v>0</v>
      </c>
      <c r="BH112" s="141">
        <f t="shared" ref="BH112:BH117" si="3">IF(N112="zníž. prenesená",J112,0)</f>
        <v>0</v>
      </c>
      <c r="BI112" s="141">
        <f t="shared" ref="BI112:BI117" si="4">IF(N112="nulová",J112,0)</f>
        <v>0</v>
      </c>
      <c r="BJ112" s="140" t="s">
        <v>90</v>
      </c>
      <c r="BK112" s="138"/>
      <c r="BL112" s="138"/>
      <c r="BM112" s="138"/>
    </row>
    <row r="113" spans="2:65" s="1" customFormat="1" ht="18" customHeight="1">
      <c r="B113" s="32"/>
      <c r="D113" s="251" t="s">
        <v>133</v>
      </c>
      <c r="E113" s="252"/>
      <c r="F113" s="252"/>
      <c r="J113" s="98">
        <v>0</v>
      </c>
      <c r="L113" s="137"/>
      <c r="M113" s="138"/>
      <c r="N113" s="139" t="s">
        <v>43</v>
      </c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40" t="s">
        <v>132</v>
      </c>
      <c r="AZ113" s="138"/>
      <c r="BA113" s="138"/>
      <c r="BB113" s="138"/>
      <c r="BC113" s="138"/>
      <c r="BD113" s="138"/>
      <c r="BE113" s="141">
        <f t="shared" si="0"/>
        <v>0</v>
      </c>
      <c r="BF113" s="141">
        <f t="shared" si="1"/>
        <v>0</v>
      </c>
      <c r="BG113" s="141">
        <f t="shared" si="2"/>
        <v>0</v>
      </c>
      <c r="BH113" s="141">
        <f t="shared" si="3"/>
        <v>0</v>
      </c>
      <c r="BI113" s="141">
        <f t="shared" si="4"/>
        <v>0</v>
      </c>
      <c r="BJ113" s="140" t="s">
        <v>90</v>
      </c>
      <c r="BK113" s="138"/>
      <c r="BL113" s="138"/>
      <c r="BM113" s="138"/>
    </row>
    <row r="114" spans="2:65" s="1" customFormat="1" ht="18" customHeight="1">
      <c r="B114" s="32"/>
      <c r="D114" s="251" t="s">
        <v>134</v>
      </c>
      <c r="E114" s="252"/>
      <c r="F114" s="252"/>
      <c r="J114" s="98">
        <v>0</v>
      </c>
      <c r="L114" s="137"/>
      <c r="M114" s="138"/>
      <c r="N114" s="139" t="s">
        <v>43</v>
      </c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40" t="s">
        <v>132</v>
      </c>
      <c r="AZ114" s="138"/>
      <c r="BA114" s="138"/>
      <c r="BB114" s="138"/>
      <c r="BC114" s="138"/>
      <c r="BD114" s="138"/>
      <c r="BE114" s="141">
        <f t="shared" si="0"/>
        <v>0</v>
      </c>
      <c r="BF114" s="141">
        <f t="shared" si="1"/>
        <v>0</v>
      </c>
      <c r="BG114" s="141">
        <f t="shared" si="2"/>
        <v>0</v>
      </c>
      <c r="BH114" s="141">
        <f t="shared" si="3"/>
        <v>0</v>
      </c>
      <c r="BI114" s="141">
        <f t="shared" si="4"/>
        <v>0</v>
      </c>
      <c r="BJ114" s="140" t="s">
        <v>90</v>
      </c>
      <c r="BK114" s="138"/>
      <c r="BL114" s="138"/>
      <c r="BM114" s="138"/>
    </row>
    <row r="115" spans="2:65" s="1" customFormat="1" ht="18" customHeight="1">
      <c r="B115" s="32"/>
      <c r="D115" s="251" t="s">
        <v>135</v>
      </c>
      <c r="E115" s="252"/>
      <c r="F115" s="252"/>
      <c r="J115" s="98">
        <v>0</v>
      </c>
      <c r="L115" s="137"/>
      <c r="M115" s="138"/>
      <c r="N115" s="139" t="s">
        <v>43</v>
      </c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40" t="s">
        <v>132</v>
      </c>
      <c r="AZ115" s="138"/>
      <c r="BA115" s="138"/>
      <c r="BB115" s="138"/>
      <c r="BC115" s="138"/>
      <c r="BD115" s="138"/>
      <c r="BE115" s="141">
        <f t="shared" si="0"/>
        <v>0</v>
      </c>
      <c r="BF115" s="141">
        <f t="shared" si="1"/>
        <v>0</v>
      </c>
      <c r="BG115" s="141">
        <f t="shared" si="2"/>
        <v>0</v>
      </c>
      <c r="BH115" s="141">
        <f t="shared" si="3"/>
        <v>0</v>
      </c>
      <c r="BI115" s="141">
        <f t="shared" si="4"/>
        <v>0</v>
      </c>
      <c r="BJ115" s="140" t="s">
        <v>90</v>
      </c>
      <c r="BK115" s="138"/>
      <c r="BL115" s="138"/>
      <c r="BM115" s="138"/>
    </row>
    <row r="116" spans="2:65" s="1" customFormat="1" ht="18" customHeight="1">
      <c r="B116" s="32"/>
      <c r="D116" s="251" t="s">
        <v>136</v>
      </c>
      <c r="E116" s="252"/>
      <c r="F116" s="252"/>
      <c r="J116" s="98">
        <v>0</v>
      </c>
      <c r="L116" s="137"/>
      <c r="M116" s="138"/>
      <c r="N116" s="139" t="s">
        <v>43</v>
      </c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40" t="s">
        <v>132</v>
      </c>
      <c r="AZ116" s="138"/>
      <c r="BA116" s="138"/>
      <c r="BB116" s="138"/>
      <c r="BC116" s="138"/>
      <c r="BD116" s="138"/>
      <c r="BE116" s="141">
        <f t="shared" si="0"/>
        <v>0</v>
      </c>
      <c r="BF116" s="141">
        <f t="shared" si="1"/>
        <v>0</v>
      </c>
      <c r="BG116" s="141">
        <f t="shared" si="2"/>
        <v>0</v>
      </c>
      <c r="BH116" s="141">
        <f t="shared" si="3"/>
        <v>0</v>
      </c>
      <c r="BI116" s="141">
        <f t="shared" si="4"/>
        <v>0</v>
      </c>
      <c r="BJ116" s="140" t="s">
        <v>90</v>
      </c>
      <c r="BK116" s="138"/>
      <c r="BL116" s="138"/>
      <c r="BM116" s="138"/>
    </row>
    <row r="117" spans="2:65" s="1" customFormat="1" ht="18" customHeight="1">
      <c r="B117" s="32"/>
      <c r="D117" s="97" t="s">
        <v>137</v>
      </c>
      <c r="J117" s="98">
        <f>ROUND(J32*T117,2)</f>
        <v>0</v>
      </c>
      <c r="L117" s="137"/>
      <c r="M117" s="138"/>
      <c r="N117" s="139" t="s">
        <v>43</v>
      </c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40" t="s">
        <v>138</v>
      </c>
      <c r="AZ117" s="138"/>
      <c r="BA117" s="138"/>
      <c r="BB117" s="138"/>
      <c r="BC117" s="138"/>
      <c r="BD117" s="138"/>
      <c r="BE117" s="141">
        <f t="shared" si="0"/>
        <v>0</v>
      </c>
      <c r="BF117" s="141">
        <f t="shared" si="1"/>
        <v>0</v>
      </c>
      <c r="BG117" s="141">
        <f t="shared" si="2"/>
        <v>0</v>
      </c>
      <c r="BH117" s="141">
        <f t="shared" si="3"/>
        <v>0</v>
      </c>
      <c r="BI117" s="141">
        <f t="shared" si="4"/>
        <v>0</v>
      </c>
      <c r="BJ117" s="140" t="s">
        <v>90</v>
      </c>
      <c r="BK117" s="138"/>
      <c r="BL117" s="138"/>
      <c r="BM117" s="138"/>
    </row>
    <row r="118" spans="2:65" s="1" customFormat="1">
      <c r="B118" s="32"/>
      <c r="L118" s="32"/>
    </row>
    <row r="119" spans="2:65" s="1" customFormat="1" ht="29.25" customHeight="1">
      <c r="B119" s="32"/>
      <c r="C119" s="104" t="s">
        <v>103</v>
      </c>
      <c r="D119" s="105"/>
      <c r="E119" s="105"/>
      <c r="F119" s="105"/>
      <c r="G119" s="105"/>
      <c r="H119" s="105"/>
      <c r="I119" s="105"/>
      <c r="J119" s="106">
        <f>ROUND(J98+J111,2)</f>
        <v>0</v>
      </c>
      <c r="K119" s="105"/>
      <c r="L119" s="32"/>
    </row>
    <row r="120" spans="2:65" s="1" customFormat="1" ht="6.95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32"/>
    </row>
    <row r="124" spans="2:65" s="1" customFormat="1" ht="6.95" customHeight="1"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32"/>
    </row>
    <row r="125" spans="2:65" s="1" customFormat="1" ht="24.95" customHeight="1">
      <c r="B125" s="32"/>
      <c r="C125" s="19" t="s">
        <v>139</v>
      </c>
      <c r="L125" s="32"/>
    </row>
    <row r="126" spans="2:65" s="1" customFormat="1" ht="6.95" customHeight="1">
      <c r="B126" s="32"/>
      <c r="L126" s="32"/>
    </row>
    <row r="127" spans="2:65" s="1" customFormat="1" ht="12" customHeight="1">
      <c r="B127" s="32"/>
      <c r="C127" s="25" t="s">
        <v>15</v>
      </c>
      <c r="L127" s="32"/>
    </row>
    <row r="128" spans="2:65" s="1" customFormat="1" ht="16.5" customHeight="1">
      <c r="B128" s="32"/>
      <c r="E128" s="262" t="str">
        <f>E7</f>
        <v>Depo Jurajov Dvor</v>
      </c>
      <c r="F128" s="263"/>
      <c r="G128" s="263"/>
      <c r="H128" s="263"/>
      <c r="L128" s="32"/>
    </row>
    <row r="129" spans="2:65" ht="12" customHeight="1">
      <c r="B129" s="18"/>
      <c r="C129" s="25" t="s">
        <v>110</v>
      </c>
      <c r="L129" s="18"/>
    </row>
    <row r="130" spans="2:65" s="1" customFormat="1" ht="16.5" customHeight="1">
      <c r="B130" s="32"/>
      <c r="E130" s="262" t="s">
        <v>111</v>
      </c>
      <c r="F130" s="261"/>
      <c r="G130" s="261"/>
      <c r="H130" s="261"/>
      <c r="L130" s="32"/>
    </row>
    <row r="131" spans="2:65" s="1" customFormat="1" ht="12" customHeight="1">
      <c r="B131" s="32"/>
      <c r="C131" s="25" t="s">
        <v>112</v>
      </c>
      <c r="L131" s="32"/>
    </row>
    <row r="132" spans="2:65" s="1" customFormat="1" ht="16.5" customHeight="1">
      <c r="B132" s="32"/>
      <c r="E132" s="211" t="str">
        <f>E11</f>
        <v>01 - Spevnená plocha A pred exteriérovým skladom</v>
      </c>
      <c r="F132" s="261"/>
      <c r="G132" s="261"/>
      <c r="H132" s="261"/>
      <c r="L132" s="32"/>
    </row>
    <row r="133" spans="2:65" s="1" customFormat="1" ht="6.95" customHeight="1">
      <c r="B133" s="32"/>
      <c r="L133" s="32"/>
    </row>
    <row r="134" spans="2:65" s="1" customFormat="1" ht="12" customHeight="1">
      <c r="B134" s="32"/>
      <c r="C134" s="25" t="s">
        <v>19</v>
      </c>
      <c r="F134" s="23" t="str">
        <f>F14</f>
        <v>Bratislava</v>
      </c>
      <c r="I134" s="25" t="s">
        <v>21</v>
      </c>
      <c r="J134" s="55">
        <f>IF(J14="","",J14)</f>
        <v>45855</v>
      </c>
      <c r="L134" s="32"/>
    </row>
    <row r="135" spans="2:65" s="1" customFormat="1" ht="6.95" customHeight="1">
      <c r="B135" s="32"/>
      <c r="L135" s="32"/>
    </row>
    <row r="136" spans="2:65" s="1" customFormat="1" ht="15.2" customHeight="1">
      <c r="B136" s="32"/>
      <c r="C136" s="25" t="s">
        <v>22</v>
      </c>
      <c r="F136" s="23" t="str">
        <f>E17</f>
        <v>Dopravný podnik Bratislava, akciová spoločnosť</v>
      </c>
      <c r="I136" s="25" t="s">
        <v>30</v>
      </c>
      <c r="J136" s="28" t="str">
        <f>E23</f>
        <v xml:space="preserve"> </v>
      </c>
      <c r="L136" s="32"/>
    </row>
    <row r="137" spans="2:65" s="1" customFormat="1" ht="15.2" customHeight="1">
      <c r="B137" s="32"/>
      <c r="C137" s="25" t="s">
        <v>28</v>
      </c>
      <c r="F137" s="23" t="str">
        <f>IF(E20="","",E20)</f>
        <v>Vyplň údaj</v>
      </c>
      <c r="I137" s="25" t="s">
        <v>33</v>
      </c>
      <c r="J137" s="28" t="str">
        <f>E26</f>
        <v xml:space="preserve"> </v>
      </c>
      <c r="L137" s="32"/>
    </row>
    <row r="138" spans="2:65" s="1" customFormat="1" ht="10.35" customHeight="1">
      <c r="B138" s="32"/>
      <c r="L138" s="32"/>
    </row>
    <row r="139" spans="2:65" s="10" customFormat="1" ht="29.25" customHeight="1">
      <c r="B139" s="142"/>
      <c r="C139" s="143" t="s">
        <v>140</v>
      </c>
      <c r="D139" s="144" t="s">
        <v>62</v>
      </c>
      <c r="E139" s="144" t="s">
        <v>58</v>
      </c>
      <c r="F139" s="144" t="s">
        <v>59</v>
      </c>
      <c r="G139" s="144" t="s">
        <v>141</v>
      </c>
      <c r="H139" s="144" t="s">
        <v>142</v>
      </c>
      <c r="I139" s="144" t="s">
        <v>143</v>
      </c>
      <c r="J139" s="145" t="s">
        <v>117</v>
      </c>
      <c r="K139" s="146" t="s">
        <v>144</v>
      </c>
      <c r="L139" s="142"/>
      <c r="M139" s="62" t="s">
        <v>1</v>
      </c>
      <c r="N139" s="63" t="s">
        <v>41</v>
      </c>
      <c r="O139" s="63" t="s">
        <v>145</v>
      </c>
      <c r="P139" s="63" t="s">
        <v>146</v>
      </c>
      <c r="Q139" s="63" t="s">
        <v>147</v>
      </c>
      <c r="R139" s="63" t="s">
        <v>148</v>
      </c>
      <c r="S139" s="63" t="s">
        <v>149</v>
      </c>
      <c r="T139" s="64" t="s">
        <v>150</v>
      </c>
    </row>
    <row r="140" spans="2:65" s="1" customFormat="1" ht="22.9" customHeight="1">
      <c r="B140" s="32"/>
      <c r="C140" s="67" t="s">
        <v>114</v>
      </c>
      <c r="J140" s="147">
        <f>BK140</f>
        <v>0</v>
      </c>
      <c r="L140" s="32"/>
      <c r="M140" s="65"/>
      <c r="N140" s="56"/>
      <c r="O140" s="56"/>
      <c r="P140" s="148">
        <f>P141+P185+P188+P192</f>
        <v>0</v>
      </c>
      <c r="Q140" s="56"/>
      <c r="R140" s="148">
        <f>R141+R185+R188+R192</f>
        <v>218.72495590520001</v>
      </c>
      <c r="S140" s="56"/>
      <c r="T140" s="149">
        <f>T141+T185+T188+T192</f>
        <v>121.9</v>
      </c>
      <c r="AT140" s="15" t="s">
        <v>76</v>
      </c>
      <c r="AU140" s="15" t="s">
        <v>119</v>
      </c>
      <c r="BK140" s="150">
        <f>BK141+BK185+BK188+BK192</f>
        <v>0</v>
      </c>
    </row>
    <row r="141" spans="2:65" s="11" customFormat="1" ht="25.9" customHeight="1">
      <c r="B141" s="151"/>
      <c r="D141" s="152" t="s">
        <v>76</v>
      </c>
      <c r="E141" s="153" t="s">
        <v>151</v>
      </c>
      <c r="F141" s="153" t="s">
        <v>152</v>
      </c>
      <c r="I141" s="154"/>
      <c r="J141" s="134">
        <f>BK141</f>
        <v>0</v>
      </c>
      <c r="L141" s="151"/>
      <c r="M141" s="155"/>
      <c r="P141" s="156">
        <f>P142+P150+P156+P161+P168+P183</f>
        <v>0</v>
      </c>
      <c r="R141" s="156">
        <f>R142+R150+R156+R161+R168+R183</f>
        <v>218.72495590520001</v>
      </c>
      <c r="T141" s="157">
        <f>T142+T150+T156+T161+T168+T183</f>
        <v>121.9</v>
      </c>
      <c r="AR141" s="152" t="s">
        <v>84</v>
      </c>
      <c r="AT141" s="158" t="s">
        <v>76</v>
      </c>
      <c r="AU141" s="158" t="s">
        <v>77</v>
      </c>
      <c r="AY141" s="152" t="s">
        <v>153</v>
      </c>
      <c r="BK141" s="159">
        <f>BK142+BK150+BK156+BK161+BK168+BK183</f>
        <v>0</v>
      </c>
    </row>
    <row r="142" spans="2:65" s="11" customFormat="1" ht="22.9" customHeight="1">
      <c r="B142" s="151"/>
      <c r="D142" s="152" t="s">
        <v>76</v>
      </c>
      <c r="E142" s="160" t="s">
        <v>84</v>
      </c>
      <c r="F142" s="160" t="s">
        <v>154</v>
      </c>
      <c r="I142" s="154"/>
      <c r="J142" s="161">
        <f>BK142</f>
        <v>0</v>
      </c>
      <c r="L142" s="151"/>
      <c r="M142" s="155"/>
      <c r="P142" s="156">
        <f>SUM(P143:P149)</f>
        <v>0</v>
      </c>
      <c r="R142" s="156">
        <f>SUM(R143:R149)</f>
        <v>0</v>
      </c>
      <c r="T142" s="157">
        <f>SUM(T143:T149)</f>
        <v>121.9</v>
      </c>
      <c r="AR142" s="152" t="s">
        <v>84</v>
      </c>
      <c r="AT142" s="158" t="s">
        <v>76</v>
      </c>
      <c r="AU142" s="158" t="s">
        <v>84</v>
      </c>
      <c r="AY142" s="152" t="s">
        <v>153</v>
      </c>
      <c r="BK142" s="159">
        <f>SUM(BK143:BK149)</f>
        <v>0</v>
      </c>
    </row>
    <row r="143" spans="2:65" s="1" customFormat="1" ht="33" customHeight="1">
      <c r="B143" s="32"/>
      <c r="C143" s="162" t="s">
        <v>84</v>
      </c>
      <c r="D143" s="162" t="s">
        <v>155</v>
      </c>
      <c r="E143" s="163" t="s">
        <v>156</v>
      </c>
      <c r="F143" s="164" t="s">
        <v>157</v>
      </c>
      <c r="G143" s="165" t="s">
        <v>158</v>
      </c>
      <c r="H143" s="166">
        <v>265</v>
      </c>
      <c r="I143" s="167"/>
      <c r="J143" s="168">
        <f>ROUND(I143*H143,2)</f>
        <v>0</v>
      </c>
      <c r="K143" s="169"/>
      <c r="L143" s="32"/>
      <c r="M143" s="170" t="s">
        <v>1</v>
      </c>
      <c r="N143" s="136" t="s">
        <v>43</v>
      </c>
      <c r="P143" s="171">
        <f>O143*H143</f>
        <v>0</v>
      </c>
      <c r="Q143" s="171">
        <v>0</v>
      </c>
      <c r="R143" s="171">
        <f>Q143*H143</f>
        <v>0</v>
      </c>
      <c r="S143" s="171">
        <v>0.23499999999999999</v>
      </c>
      <c r="T143" s="172">
        <f>S143*H143</f>
        <v>62.274999999999999</v>
      </c>
      <c r="AR143" s="173" t="s">
        <v>159</v>
      </c>
      <c r="AT143" s="173" t="s">
        <v>155</v>
      </c>
      <c r="AU143" s="173" t="s">
        <v>90</v>
      </c>
      <c r="AY143" s="15" t="s">
        <v>153</v>
      </c>
      <c r="BE143" s="101">
        <f>IF(N143="základná",J143,0)</f>
        <v>0</v>
      </c>
      <c r="BF143" s="101">
        <f>IF(N143="znížená",J143,0)</f>
        <v>0</v>
      </c>
      <c r="BG143" s="101">
        <f>IF(N143="zákl. prenesená",J143,0)</f>
        <v>0</v>
      </c>
      <c r="BH143" s="101">
        <f>IF(N143="zníž. prenesená",J143,0)</f>
        <v>0</v>
      </c>
      <c r="BI143" s="101">
        <f>IF(N143="nulová",J143,0)</f>
        <v>0</v>
      </c>
      <c r="BJ143" s="15" t="s">
        <v>90</v>
      </c>
      <c r="BK143" s="101">
        <f>ROUND(I143*H143,2)</f>
        <v>0</v>
      </c>
      <c r="BL143" s="15" t="s">
        <v>159</v>
      </c>
      <c r="BM143" s="173" t="s">
        <v>160</v>
      </c>
    </row>
    <row r="144" spans="2:65" s="12" customFormat="1">
      <c r="B144" s="174"/>
      <c r="D144" s="175" t="s">
        <v>161</v>
      </c>
      <c r="E144" s="176" t="s">
        <v>1</v>
      </c>
      <c r="F144" s="177" t="s">
        <v>104</v>
      </c>
      <c r="H144" s="178">
        <v>265</v>
      </c>
      <c r="I144" s="179"/>
      <c r="L144" s="174"/>
      <c r="M144" s="180"/>
      <c r="T144" s="181"/>
      <c r="AT144" s="176" t="s">
        <v>161</v>
      </c>
      <c r="AU144" s="176" t="s">
        <v>90</v>
      </c>
      <c r="AV144" s="12" t="s">
        <v>90</v>
      </c>
      <c r="AW144" s="12" t="s">
        <v>32</v>
      </c>
      <c r="AX144" s="12" t="s">
        <v>84</v>
      </c>
      <c r="AY144" s="176" t="s">
        <v>153</v>
      </c>
    </row>
    <row r="145" spans="2:65" s="1" customFormat="1" ht="33" customHeight="1">
      <c r="B145" s="32"/>
      <c r="C145" s="162" t="s">
        <v>90</v>
      </c>
      <c r="D145" s="162" t="s">
        <v>155</v>
      </c>
      <c r="E145" s="163" t="s">
        <v>162</v>
      </c>
      <c r="F145" s="164" t="s">
        <v>163</v>
      </c>
      <c r="G145" s="165" t="s">
        <v>158</v>
      </c>
      <c r="H145" s="166">
        <v>265</v>
      </c>
      <c r="I145" s="167"/>
      <c r="J145" s="168">
        <f>ROUND(I145*H145,2)</f>
        <v>0</v>
      </c>
      <c r="K145" s="169"/>
      <c r="L145" s="32"/>
      <c r="M145" s="170" t="s">
        <v>1</v>
      </c>
      <c r="N145" s="136" t="s">
        <v>43</v>
      </c>
      <c r="P145" s="171">
        <f>O145*H145</f>
        <v>0</v>
      </c>
      <c r="Q145" s="171">
        <v>0</v>
      </c>
      <c r="R145" s="171">
        <f>Q145*H145</f>
        <v>0</v>
      </c>
      <c r="S145" s="171">
        <v>0.22500000000000001</v>
      </c>
      <c r="T145" s="172">
        <f>S145*H145</f>
        <v>59.625</v>
      </c>
      <c r="AR145" s="173" t="s">
        <v>159</v>
      </c>
      <c r="AT145" s="173" t="s">
        <v>155</v>
      </c>
      <c r="AU145" s="173" t="s">
        <v>90</v>
      </c>
      <c r="AY145" s="15" t="s">
        <v>153</v>
      </c>
      <c r="BE145" s="101">
        <f>IF(N145="základná",J145,0)</f>
        <v>0</v>
      </c>
      <c r="BF145" s="101">
        <f>IF(N145="znížená",J145,0)</f>
        <v>0</v>
      </c>
      <c r="BG145" s="101">
        <f>IF(N145="zákl. prenesená",J145,0)</f>
        <v>0</v>
      </c>
      <c r="BH145" s="101">
        <f>IF(N145="zníž. prenesená",J145,0)</f>
        <v>0</v>
      </c>
      <c r="BI145" s="101">
        <f>IF(N145="nulová",J145,0)</f>
        <v>0</v>
      </c>
      <c r="BJ145" s="15" t="s">
        <v>90</v>
      </c>
      <c r="BK145" s="101">
        <f>ROUND(I145*H145,2)</f>
        <v>0</v>
      </c>
      <c r="BL145" s="15" t="s">
        <v>159</v>
      </c>
      <c r="BM145" s="173" t="s">
        <v>164</v>
      </c>
    </row>
    <row r="146" spans="2:65" s="12" customFormat="1">
      <c r="B146" s="174"/>
      <c r="D146" s="175" t="s">
        <v>161</v>
      </c>
      <c r="E146" s="176" t="s">
        <v>1</v>
      </c>
      <c r="F146" s="177" t="s">
        <v>165</v>
      </c>
      <c r="H146" s="178">
        <v>265</v>
      </c>
      <c r="I146" s="179"/>
      <c r="L146" s="174"/>
      <c r="M146" s="180"/>
      <c r="T146" s="181"/>
      <c r="AT146" s="176" t="s">
        <v>161</v>
      </c>
      <c r="AU146" s="176" t="s">
        <v>90</v>
      </c>
      <c r="AV146" s="12" t="s">
        <v>90</v>
      </c>
      <c r="AW146" s="12" t="s">
        <v>32</v>
      </c>
      <c r="AX146" s="12" t="s">
        <v>77</v>
      </c>
      <c r="AY146" s="176" t="s">
        <v>153</v>
      </c>
    </row>
    <row r="147" spans="2:65" s="13" customFormat="1">
      <c r="B147" s="182"/>
      <c r="D147" s="175" t="s">
        <v>161</v>
      </c>
      <c r="E147" s="183" t="s">
        <v>104</v>
      </c>
      <c r="F147" s="184" t="s">
        <v>166</v>
      </c>
      <c r="H147" s="185">
        <v>265</v>
      </c>
      <c r="I147" s="186"/>
      <c r="L147" s="182"/>
      <c r="M147" s="187"/>
      <c r="T147" s="188"/>
      <c r="AT147" s="183" t="s">
        <v>161</v>
      </c>
      <c r="AU147" s="183" t="s">
        <v>90</v>
      </c>
      <c r="AV147" s="13" t="s">
        <v>159</v>
      </c>
      <c r="AW147" s="13" t="s">
        <v>32</v>
      </c>
      <c r="AX147" s="13" t="s">
        <v>84</v>
      </c>
      <c r="AY147" s="183" t="s">
        <v>153</v>
      </c>
    </row>
    <row r="148" spans="2:65" s="1" customFormat="1" ht="21.75" customHeight="1">
      <c r="B148" s="32"/>
      <c r="C148" s="162" t="s">
        <v>167</v>
      </c>
      <c r="D148" s="162" t="s">
        <v>155</v>
      </c>
      <c r="E148" s="163" t="s">
        <v>168</v>
      </c>
      <c r="F148" s="164" t="s">
        <v>169</v>
      </c>
      <c r="G148" s="165" t="s">
        <v>158</v>
      </c>
      <c r="H148" s="166">
        <v>265</v>
      </c>
      <c r="I148" s="167"/>
      <c r="J148" s="168">
        <f>ROUND(I148*H148,2)</f>
        <v>0</v>
      </c>
      <c r="K148" s="169"/>
      <c r="L148" s="32"/>
      <c r="M148" s="170" t="s">
        <v>1</v>
      </c>
      <c r="N148" s="136" t="s">
        <v>43</v>
      </c>
      <c r="P148" s="171">
        <f>O148*H148</f>
        <v>0</v>
      </c>
      <c r="Q148" s="171">
        <v>0</v>
      </c>
      <c r="R148" s="171">
        <f>Q148*H148</f>
        <v>0</v>
      </c>
      <c r="S148" s="171">
        <v>0</v>
      </c>
      <c r="T148" s="172">
        <f>S148*H148</f>
        <v>0</v>
      </c>
      <c r="AR148" s="173" t="s">
        <v>159</v>
      </c>
      <c r="AT148" s="173" t="s">
        <v>155</v>
      </c>
      <c r="AU148" s="173" t="s">
        <v>90</v>
      </c>
      <c r="AY148" s="15" t="s">
        <v>153</v>
      </c>
      <c r="BE148" s="101">
        <f>IF(N148="základná",J148,0)</f>
        <v>0</v>
      </c>
      <c r="BF148" s="101">
        <f>IF(N148="znížená",J148,0)</f>
        <v>0</v>
      </c>
      <c r="BG148" s="101">
        <f>IF(N148="zákl. prenesená",J148,0)</f>
        <v>0</v>
      </c>
      <c r="BH148" s="101">
        <f>IF(N148="zníž. prenesená",J148,0)</f>
        <v>0</v>
      </c>
      <c r="BI148" s="101">
        <f>IF(N148="nulová",J148,0)</f>
        <v>0</v>
      </c>
      <c r="BJ148" s="15" t="s">
        <v>90</v>
      </c>
      <c r="BK148" s="101">
        <f>ROUND(I148*H148,2)</f>
        <v>0</v>
      </c>
      <c r="BL148" s="15" t="s">
        <v>159</v>
      </c>
      <c r="BM148" s="173" t="s">
        <v>170</v>
      </c>
    </row>
    <row r="149" spans="2:65" s="12" customFormat="1">
      <c r="B149" s="174"/>
      <c r="D149" s="175" t="s">
        <v>161</v>
      </c>
      <c r="E149" s="176" t="s">
        <v>1</v>
      </c>
      <c r="F149" s="177" t="s">
        <v>104</v>
      </c>
      <c r="H149" s="178">
        <v>265</v>
      </c>
      <c r="I149" s="179"/>
      <c r="L149" s="174"/>
      <c r="M149" s="180"/>
      <c r="T149" s="181"/>
      <c r="AT149" s="176" t="s">
        <v>161</v>
      </c>
      <c r="AU149" s="176" t="s">
        <v>90</v>
      </c>
      <c r="AV149" s="12" t="s">
        <v>90</v>
      </c>
      <c r="AW149" s="12" t="s">
        <v>32</v>
      </c>
      <c r="AX149" s="12" t="s">
        <v>84</v>
      </c>
      <c r="AY149" s="176" t="s">
        <v>153</v>
      </c>
    </row>
    <row r="150" spans="2:65" s="11" customFormat="1" ht="22.9" customHeight="1">
      <c r="B150" s="151"/>
      <c r="D150" s="152" t="s">
        <v>76</v>
      </c>
      <c r="E150" s="160" t="s">
        <v>90</v>
      </c>
      <c r="F150" s="160" t="s">
        <v>171</v>
      </c>
      <c r="I150" s="154"/>
      <c r="J150" s="161">
        <f>BK150</f>
        <v>0</v>
      </c>
      <c r="L150" s="151"/>
      <c r="M150" s="155"/>
      <c r="P150" s="156">
        <f>SUM(P151:P155)</f>
        <v>0</v>
      </c>
      <c r="R150" s="156">
        <f>SUM(R151:R155)</f>
        <v>1.6522544052000001</v>
      </c>
      <c r="T150" s="157">
        <f>SUM(T151:T155)</f>
        <v>0</v>
      </c>
      <c r="AR150" s="152" t="s">
        <v>84</v>
      </c>
      <c r="AT150" s="158" t="s">
        <v>76</v>
      </c>
      <c r="AU150" s="158" t="s">
        <v>84</v>
      </c>
      <c r="AY150" s="152" t="s">
        <v>153</v>
      </c>
      <c r="BK150" s="159">
        <f>SUM(BK151:BK155)</f>
        <v>0</v>
      </c>
    </row>
    <row r="151" spans="2:65" s="1" customFormat="1" ht="21.75" customHeight="1">
      <c r="B151" s="32"/>
      <c r="C151" s="162" t="s">
        <v>159</v>
      </c>
      <c r="D151" s="162" t="s">
        <v>155</v>
      </c>
      <c r="E151" s="163" t="s">
        <v>172</v>
      </c>
      <c r="F151" s="164" t="s">
        <v>173</v>
      </c>
      <c r="G151" s="165" t="s">
        <v>158</v>
      </c>
      <c r="H151" s="166">
        <v>16.065000000000001</v>
      </c>
      <c r="I151" s="167"/>
      <c r="J151" s="168">
        <f>ROUND(I151*H151,2)</f>
        <v>0</v>
      </c>
      <c r="K151" s="169"/>
      <c r="L151" s="32"/>
      <c r="M151" s="170" t="s">
        <v>1</v>
      </c>
      <c r="N151" s="136" t="s">
        <v>43</v>
      </c>
      <c r="P151" s="171">
        <f>O151*H151</f>
        <v>0</v>
      </c>
      <c r="Q151" s="171">
        <v>0.10284807999999999</v>
      </c>
      <c r="R151" s="171">
        <f>Q151*H151</f>
        <v>1.6522544052000001</v>
      </c>
      <c r="S151" s="171">
        <v>0</v>
      </c>
      <c r="T151" s="172">
        <f>S151*H151</f>
        <v>0</v>
      </c>
      <c r="AR151" s="173" t="s">
        <v>159</v>
      </c>
      <c r="AT151" s="173" t="s">
        <v>155</v>
      </c>
      <c r="AU151" s="173" t="s">
        <v>90</v>
      </c>
      <c r="AY151" s="15" t="s">
        <v>153</v>
      </c>
      <c r="BE151" s="101">
        <f>IF(N151="základná",J151,0)</f>
        <v>0</v>
      </c>
      <c r="BF151" s="101">
        <f>IF(N151="znížená",J151,0)</f>
        <v>0</v>
      </c>
      <c r="BG151" s="101">
        <f>IF(N151="zákl. prenesená",J151,0)</f>
        <v>0</v>
      </c>
      <c r="BH151" s="101">
        <f>IF(N151="zníž. prenesená",J151,0)</f>
        <v>0</v>
      </c>
      <c r="BI151" s="101">
        <f>IF(N151="nulová",J151,0)</f>
        <v>0</v>
      </c>
      <c r="BJ151" s="15" t="s">
        <v>90</v>
      </c>
      <c r="BK151" s="101">
        <f>ROUND(I151*H151,2)</f>
        <v>0</v>
      </c>
      <c r="BL151" s="15" t="s">
        <v>159</v>
      </c>
      <c r="BM151" s="173" t="s">
        <v>174</v>
      </c>
    </row>
    <row r="152" spans="2:65" s="12" customFormat="1" ht="33.75">
      <c r="B152" s="174"/>
      <c r="D152" s="175" t="s">
        <v>161</v>
      </c>
      <c r="E152" s="176" t="s">
        <v>1</v>
      </c>
      <c r="F152" s="177" t="s">
        <v>175</v>
      </c>
      <c r="H152" s="178">
        <v>16.065000000000001</v>
      </c>
      <c r="I152" s="179"/>
      <c r="L152" s="174"/>
      <c r="M152" s="180"/>
      <c r="T152" s="181"/>
      <c r="AT152" s="176" t="s">
        <v>161</v>
      </c>
      <c r="AU152" s="176" t="s">
        <v>90</v>
      </c>
      <c r="AV152" s="12" t="s">
        <v>90</v>
      </c>
      <c r="AW152" s="12" t="s">
        <v>32</v>
      </c>
      <c r="AX152" s="12" t="s">
        <v>77</v>
      </c>
      <c r="AY152" s="176" t="s">
        <v>153</v>
      </c>
    </row>
    <row r="153" spans="2:65" s="13" customFormat="1">
      <c r="B153" s="182"/>
      <c r="D153" s="175" t="s">
        <v>161</v>
      </c>
      <c r="E153" s="183" t="s">
        <v>107</v>
      </c>
      <c r="F153" s="184" t="s">
        <v>166</v>
      </c>
      <c r="H153" s="185">
        <v>16.065000000000001</v>
      </c>
      <c r="I153" s="186"/>
      <c r="L153" s="182"/>
      <c r="M153" s="187"/>
      <c r="T153" s="188"/>
      <c r="AT153" s="183" t="s">
        <v>161</v>
      </c>
      <c r="AU153" s="183" t="s">
        <v>90</v>
      </c>
      <c r="AV153" s="13" t="s">
        <v>159</v>
      </c>
      <c r="AW153" s="13" t="s">
        <v>32</v>
      </c>
      <c r="AX153" s="13" t="s">
        <v>84</v>
      </c>
      <c r="AY153" s="183" t="s">
        <v>153</v>
      </c>
    </row>
    <row r="154" spans="2:65" s="1" customFormat="1" ht="21.75" customHeight="1">
      <c r="B154" s="32"/>
      <c r="C154" s="162" t="s">
        <v>176</v>
      </c>
      <c r="D154" s="162" t="s">
        <v>155</v>
      </c>
      <c r="E154" s="163" t="s">
        <v>177</v>
      </c>
      <c r="F154" s="164" t="s">
        <v>178</v>
      </c>
      <c r="G154" s="165" t="s">
        <v>158</v>
      </c>
      <c r="H154" s="166">
        <v>16.065000000000001</v>
      </c>
      <c r="I154" s="167"/>
      <c r="J154" s="168">
        <f>ROUND(I154*H154,2)</f>
        <v>0</v>
      </c>
      <c r="K154" s="169"/>
      <c r="L154" s="32"/>
      <c r="M154" s="170" t="s">
        <v>1</v>
      </c>
      <c r="N154" s="136" t="s">
        <v>43</v>
      </c>
      <c r="P154" s="171">
        <f>O154*H154</f>
        <v>0</v>
      </c>
      <c r="Q154" s="171">
        <v>0</v>
      </c>
      <c r="R154" s="171">
        <f>Q154*H154</f>
        <v>0</v>
      </c>
      <c r="S154" s="171">
        <v>0</v>
      </c>
      <c r="T154" s="172">
        <f>S154*H154</f>
        <v>0</v>
      </c>
      <c r="AR154" s="173" t="s">
        <v>159</v>
      </c>
      <c r="AT154" s="173" t="s">
        <v>155</v>
      </c>
      <c r="AU154" s="173" t="s">
        <v>90</v>
      </c>
      <c r="AY154" s="15" t="s">
        <v>153</v>
      </c>
      <c r="BE154" s="101">
        <f>IF(N154="základná",J154,0)</f>
        <v>0</v>
      </c>
      <c r="BF154" s="101">
        <f>IF(N154="znížená",J154,0)</f>
        <v>0</v>
      </c>
      <c r="BG154" s="101">
        <f>IF(N154="zákl. prenesená",J154,0)</f>
        <v>0</v>
      </c>
      <c r="BH154" s="101">
        <f>IF(N154="zníž. prenesená",J154,0)</f>
        <v>0</v>
      </c>
      <c r="BI154" s="101">
        <f>IF(N154="nulová",J154,0)</f>
        <v>0</v>
      </c>
      <c r="BJ154" s="15" t="s">
        <v>90</v>
      </c>
      <c r="BK154" s="101">
        <f>ROUND(I154*H154,2)</f>
        <v>0</v>
      </c>
      <c r="BL154" s="15" t="s">
        <v>159</v>
      </c>
      <c r="BM154" s="173" t="s">
        <v>179</v>
      </c>
    </row>
    <row r="155" spans="2:65" s="12" customFormat="1">
      <c r="B155" s="174"/>
      <c r="D155" s="175" t="s">
        <v>161</v>
      </c>
      <c r="E155" s="176" t="s">
        <v>1</v>
      </c>
      <c r="F155" s="177" t="s">
        <v>107</v>
      </c>
      <c r="H155" s="178">
        <v>16.065000000000001</v>
      </c>
      <c r="I155" s="179"/>
      <c r="L155" s="174"/>
      <c r="M155" s="180"/>
      <c r="T155" s="181"/>
      <c r="AT155" s="176" t="s">
        <v>161</v>
      </c>
      <c r="AU155" s="176" t="s">
        <v>90</v>
      </c>
      <c r="AV155" s="12" t="s">
        <v>90</v>
      </c>
      <c r="AW155" s="12" t="s">
        <v>32</v>
      </c>
      <c r="AX155" s="12" t="s">
        <v>84</v>
      </c>
      <c r="AY155" s="176" t="s">
        <v>153</v>
      </c>
    </row>
    <row r="156" spans="2:65" s="11" customFormat="1" ht="22.9" customHeight="1">
      <c r="B156" s="151"/>
      <c r="D156" s="152" t="s">
        <v>76</v>
      </c>
      <c r="E156" s="160" t="s">
        <v>176</v>
      </c>
      <c r="F156" s="160" t="s">
        <v>180</v>
      </c>
      <c r="I156" s="154"/>
      <c r="J156" s="161">
        <f>BK156</f>
        <v>0</v>
      </c>
      <c r="L156" s="151"/>
      <c r="M156" s="155"/>
      <c r="P156" s="156">
        <f>SUM(P157:P160)</f>
        <v>0</v>
      </c>
      <c r="R156" s="156">
        <f>SUM(R157:R160)</f>
        <v>212.592573125</v>
      </c>
      <c r="T156" s="157">
        <f>SUM(T157:T160)</f>
        <v>0</v>
      </c>
      <c r="AR156" s="152" t="s">
        <v>84</v>
      </c>
      <c r="AT156" s="158" t="s">
        <v>76</v>
      </c>
      <c r="AU156" s="158" t="s">
        <v>84</v>
      </c>
      <c r="AY156" s="152" t="s">
        <v>153</v>
      </c>
      <c r="BK156" s="159">
        <f>SUM(BK157:BK160)</f>
        <v>0</v>
      </c>
    </row>
    <row r="157" spans="2:65" s="1" customFormat="1" ht="24.2" customHeight="1">
      <c r="B157" s="32"/>
      <c r="C157" s="162" t="s">
        <v>181</v>
      </c>
      <c r="D157" s="162" t="s">
        <v>155</v>
      </c>
      <c r="E157" s="163" t="s">
        <v>182</v>
      </c>
      <c r="F157" s="164" t="s">
        <v>183</v>
      </c>
      <c r="G157" s="165" t="s">
        <v>158</v>
      </c>
      <c r="H157" s="166">
        <v>265</v>
      </c>
      <c r="I157" s="167"/>
      <c r="J157" s="168">
        <f>ROUND(I157*H157,2)</f>
        <v>0</v>
      </c>
      <c r="K157" s="169"/>
      <c r="L157" s="32"/>
      <c r="M157" s="170" t="s">
        <v>1</v>
      </c>
      <c r="N157" s="136" t="s">
        <v>43</v>
      </c>
      <c r="P157" s="171">
        <f>O157*H157</f>
        <v>0</v>
      </c>
      <c r="Q157" s="171">
        <v>0.46</v>
      </c>
      <c r="R157" s="171">
        <f>Q157*H157</f>
        <v>121.9</v>
      </c>
      <c r="S157" s="171">
        <v>0</v>
      </c>
      <c r="T157" s="172">
        <f>S157*H157</f>
        <v>0</v>
      </c>
      <c r="AR157" s="173" t="s">
        <v>159</v>
      </c>
      <c r="AT157" s="173" t="s">
        <v>155</v>
      </c>
      <c r="AU157" s="173" t="s">
        <v>90</v>
      </c>
      <c r="AY157" s="15" t="s">
        <v>153</v>
      </c>
      <c r="BE157" s="101">
        <f>IF(N157="základná",J157,0)</f>
        <v>0</v>
      </c>
      <c r="BF157" s="101">
        <f>IF(N157="znížená",J157,0)</f>
        <v>0</v>
      </c>
      <c r="BG157" s="101">
        <f>IF(N157="zákl. prenesená",J157,0)</f>
        <v>0</v>
      </c>
      <c r="BH157" s="101">
        <f>IF(N157="zníž. prenesená",J157,0)</f>
        <v>0</v>
      </c>
      <c r="BI157" s="101">
        <f>IF(N157="nulová",J157,0)</f>
        <v>0</v>
      </c>
      <c r="BJ157" s="15" t="s">
        <v>90</v>
      </c>
      <c r="BK157" s="101">
        <f>ROUND(I157*H157,2)</f>
        <v>0</v>
      </c>
      <c r="BL157" s="15" t="s">
        <v>159</v>
      </c>
      <c r="BM157" s="173" t="s">
        <v>184</v>
      </c>
    </row>
    <row r="158" spans="2:65" s="12" customFormat="1">
      <c r="B158" s="174"/>
      <c r="D158" s="175" t="s">
        <v>161</v>
      </c>
      <c r="E158" s="176" t="s">
        <v>1</v>
      </c>
      <c r="F158" s="177" t="s">
        <v>104</v>
      </c>
      <c r="H158" s="178">
        <v>265</v>
      </c>
      <c r="I158" s="179"/>
      <c r="L158" s="174"/>
      <c r="M158" s="180"/>
      <c r="T158" s="181"/>
      <c r="AT158" s="176" t="s">
        <v>161</v>
      </c>
      <c r="AU158" s="176" t="s">
        <v>90</v>
      </c>
      <c r="AV158" s="12" t="s">
        <v>90</v>
      </c>
      <c r="AW158" s="12" t="s">
        <v>32</v>
      </c>
      <c r="AX158" s="12" t="s">
        <v>84</v>
      </c>
      <c r="AY158" s="176" t="s">
        <v>153</v>
      </c>
    </row>
    <row r="159" spans="2:65" s="1" customFormat="1" ht="33" customHeight="1">
      <c r="B159" s="32"/>
      <c r="C159" s="162" t="s">
        <v>185</v>
      </c>
      <c r="D159" s="162" t="s">
        <v>155</v>
      </c>
      <c r="E159" s="163" t="s">
        <v>186</v>
      </c>
      <c r="F159" s="164" t="s">
        <v>187</v>
      </c>
      <c r="G159" s="165" t="s">
        <v>158</v>
      </c>
      <c r="H159" s="166">
        <v>265</v>
      </c>
      <c r="I159" s="167"/>
      <c r="J159" s="168">
        <f>ROUND(I159*H159,2)</f>
        <v>0</v>
      </c>
      <c r="K159" s="169"/>
      <c r="L159" s="32"/>
      <c r="M159" s="170" t="s">
        <v>1</v>
      </c>
      <c r="N159" s="136" t="s">
        <v>43</v>
      </c>
      <c r="P159" s="171">
        <f>O159*H159</f>
        <v>0</v>
      </c>
      <c r="Q159" s="171">
        <v>0.342236125</v>
      </c>
      <c r="R159" s="171">
        <f>Q159*H159</f>
        <v>90.692573124999996</v>
      </c>
      <c r="S159" s="171">
        <v>0</v>
      </c>
      <c r="T159" s="172">
        <f>S159*H159</f>
        <v>0</v>
      </c>
      <c r="AR159" s="173" t="s">
        <v>159</v>
      </c>
      <c r="AT159" s="173" t="s">
        <v>155</v>
      </c>
      <c r="AU159" s="173" t="s">
        <v>90</v>
      </c>
      <c r="AY159" s="15" t="s">
        <v>153</v>
      </c>
      <c r="BE159" s="101">
        <f>IF(N159="základná",J159,0)</f>
        <v>0</v>
      </c>
      <c r="BF159" s="101">
        <f>IF(N159="znížená",J159,0)</f>
        <v>0</v>
      </c>
      <c r="BG159" s="101">
        <f>IF(N159="zákl. prenesená",J159,0)</f>
        <v>0</v>
      </c>
      <c r="BH159" s="101">
        <f>IF(N159="zníž. prenesená",J159,0)</f>
        <v>0</v>
      </c>
      <c r="BI159" s="101">
        <f>IF(N159="nulová",J159,0)</f>
        <v>0</v>
      </c>
      <c r="BJ159" s="15" t="s">
        <v>90</v>
      </c>
      <c r="BK159" s="101">
        <f>ROUND(I159*H159,2)</f>
        <v>0</v>
      </c>
      <c r="BL159" s="15" t="s">
        <v>159</v>
      </c>
      <c r="BM159" s="173" t="s">
        <v>188</v>
      </c>
    </row>
    <row r="160" spans="2:65" s="12" customFormat="1">
      <c r="B160" s="174"/>
      <c r="D160" s="175" t="s">
        <v>161</v>
      </c>
      <c r="E160" s="176" t="s">
        <v>1</v>
      </c>
      <c r="F160" s="177" t="s">
        <v>104</v>
      </c>
      <c r="H160" s="178">
        <v>265</v>
      </c>
      <c r="I160" s="179"/>
      <c r="L160" s="174"/>
      <c r="M160" s="180"/>
      <c r="T160" s="181"/>
      <c r="AT160" s="176" t="s">
        <v>161</v>
      </c>
      <c r="AU160" s="176" t="s">
        <v>90</v>
      </c>
      <c r="AV160" s="12" t="s">
        <v>90</v>
      </c>
      <c r="AW160" s="12" t="s">
        <v>32</v>
      </c>
      <c r="AX160" s="12" t="s">
        <v>84</v>
      </c>
      <c r="AY160" s="176" t="s">
        <v>153</v>
      </c>
    </row>
    <row r="161" spans="2:65" s="11" customFormat="1" ht="22.9" customHeight="1">
      <c r="B161" s="151"/>
      <c r="D161" s="152" t="s">
        <v>76</v>
      </c>
      <c r="E161" s="160" t="s">
        <v>181</v>
      </c>
      <c r="F161" s="160" t="s">
        <v>189</v>
      </c>
      <c r="I161" s="154"/>
      <c r="J161" s="161">
        <f>BK161</f>
        <v>0</v>
      </c>
      <c r="L161" s="151"/>
      <c r="M161" s="155"/>
      <c r="P161" s="156">
        <f>SUM(P162:P167)</f>
        <v>0</v>
      </c>
      <c r="R161" s="156">
        <f>SUM(R162:R167)</f>
        <v>3.7225132999999997</v>
      </c>
      <c r="T161" s="157">
        <f>SUM(T162:T167)</f>
        <v>0</v>
      </c>
      <c r="AR161" s="152" t="s">
        <v>84</v>
      </c>
      <c r="AT161" s="158" t="s">
        <v>76</v>
      </c>
      <c r="AU161" s="158" t="s">
        <v>84</v>
      </c>
      <c r="AY161" s="152" t="s">
        <v>153</v>
      </c>
      <c r="BK161" s="159">
        <f>SUM(BK162:BK167)</f>
        <v>0</v>
      </c>
    </row>
    <row r="162" spans="2:65" s="1" customFormat="1" ht="24.2" customHeight="1">
      <c r="B162" s="32"/>
      <c r="C162" s="162" t="s">
        <v>190</v>
      </c>
      <c r="D162" s="162" t="s">
        <v>155</v>
      </c>
      <c r="E162" s="163" t="s">
        <v>191</v>
      </c>
      <c r="F162" s="164" t="s">
        <v>192</v>
      </c>
      <c r="G162" s="165" t="s">
        <v>193</v>
      </c>
      <c r="H162" s="166">
        <v>39.75</v>
      </c>
      <c r="I162" s="167"/>
      <c r="J162" s="168">
        <f>ROUND(I162*H162,2)</f>
        <v>0</v>
      </c>
      <c r="K162" s="169"/>
      <c r="L162" s="32"/>
      <c r="M162" s="170" t="s">
        <v>1</v>
      </c>
      <c r="N162" s="136" t="s">
        <v>43</v>
      </c>
      <c r="P162" s="171">
        <f>O162*H162</f>
        <v>0</v>
      </c>
      <c r="Q162" s="171">
        <v>0.01</v>
      </c>
      <c r="R162" s="171">
        <f>Q162*H162</f>
        <v>0.39750000000000002</v>
      </c>
      <c r="S162" s="171">
        <v>0</v>
      </c>
      <c r="T162" s="172">
        <f>S162*H162</f>
        <v>0</v>
      </c>
      <c r="AR162" s="173" t="s">
        <v>159</v>
      </c>
      <c r="AT162" s="173" t="s">
        <v>155</v>
      </c>
      <c r="AU162" s="173" t="s">
        <v>90</v>
      </c>
      <c r="AY162" s="15" t="s">
        <v>153</v>
      </c>
      <c r="BE162" s="101">
        <f>IF(N162="základná",J162,0)</f>
        <v>0</v>
      </c>
      <c r="BF162" s="101">
        <f>IF(N162="znížená",J162,0)</f>
        <v>0</v>
      </c>
      <c r="BG162" s="101">
        <f>IF(N162="zákl. prenesená",J162,0)</f>
        <v>0</v>
      </c>
      <c r="BH162" s="101">
        <f>IF(N162="zníž. prenesená",J162,0)</f>
        <v>0</v>
      </c>
      <c r="BI162" s="101">
        <f>IF(N162="nulová",J162,0)</f>
        <v>0</v>
      </c>
      <c r="BJ162" s="15" t="s">
        <v>90</v>
      </c>
      <c r="BK162" s="101">
        <f>ROUND(I162*H162,2)</f>
        <v>0</v>
      </c>
      <c r="BL162" s="15" t="s">
        <v>159</v>
      </c>
      <c r="BM162" s="173" t="s">
        <v>194</v>
      </c>
    </row>
    <row r="163" spans="2:65" s="12" customFormat="1">
      <c r="B163" s="174"/>
      <c r="D163" s="175" t="s">
        <v>161</v>
      </c>
      <c r="E163" s="176" t="s">
        <v>1</v>
      </c>
      <c r="F163" s="177" t="s">
        <v>195</v>
      </c>
      <c r="H163" s="178">
        <v>39.75</v>
      </c>
      <c r="I163" s="179"/>
      <c r="L163" s="174"/>
      <c r="M163" s="180"/>
      <c r="T163" s="181"/>
      <c r="AT163" s="176" t="s">
        <v>161</v>
      </c>
      <c r="AU163" s="176" t="s">
        <v>90</v>
      </c>
      <c r="AV163" s="12" t="s">
        <v>90</v>
      </c>
      <c r="AW163" s="12" t="s">
        <v>32</v>
      </c>
      <c r="AX163" s="12" t="s">
        <v>77</v>
      </c>
      <c r="AY163" s="176" t="s">
        <v>153</v>
      </c>
    </row>
    <row r="164" spans="2:65" s="13" customFormat="1">
      <c r="B164" s="182"/>
      <c r="D164" s="175" t="s">
        <v>161</v>
      </c>
      <c r="E164" s="183" t="s">
        <v>1</v>
      </c>
      <c r="F164" s="184" t="s">
        <v>166</v>
      </c>
      <c r="H164" s="185">
        <v>39.75</v>
      </c>
      <c r="I164" s="186"/>
      <c r="L164" s="182"/>
      <c r="M164" s="187"/>
      <c r="T164" s="188"/>
      <c r="AT164" s="183" t="s">
        <v>161</v>
      </c>
      <c r="AU164" s="183" t="s">
        <v>90</v>
      </c>
      <c r="AV164" s="13" t="s">
        <v>159</v>
      </c>
      <c r="AW164" s="13" t="s">
        <v>32</v>
      </c>
      <c r="AX164" s="13" t="s">
        <v>84</v>
      </c>
      <c r="AY164" s="183" t="s">
        <v>153</v>
      </c>
    </row>
    <row r="165" spans="2:65" s="1" customFormat="1" ht="37.9" customHeight="1">
      <c r="B165" s="32"/>
      <c r="C165" s="162" t="s">
        <v>196</v>
      </c>
      <c r="D165" s="162" t="s">
        <v>155</v>
      </c>
      <c r="E165" s="163" t="s">
        <v>197</v>
      </c>
      <c r="F165" s="164" t="s">
        <v>198</v>
      </c>
      <c r="G165" s="165" t="s">
        <v>158</v>
      </c>
      <c r="H165" s="166">
        <v>530</v>
      </c>
      <c r="I165" s="167"/>
      <c r="J165" s="168">
        <f>ROUND(I165*H165,2)</f>
        <v>0</v>
      </c>
      <c r="K165" s="169"/>
      <c r="L165" s="32"/>
      <c r="M165" s="170" t="s">
        <v>1</v>
      </c>
      <c r="N165" s="136" t="s">
        <v>43</v>
      </c>
      <c r="P165" s="171">
        <f>O165*H165</f>
        <v>0</v>
      </c>
      <c r="Q165" s="171">
        <v>6.2736099999999998E-3</v>
      </c>
      <c r="R165" s="171">
        <f>Q165*H165</f>
        <v>3.3250132999999997</v>
      </c>
      <c r="S165" s="171">
        <v>0</v>
      </c>
      <c r="T165" s="172">
        <f>S165*H165</f>
        <v>0</v>
      </c>
      <c r="AR165" s="173" t="s">
        <v>159</v>
      </c>
      <c r="AT165" s="173" t="s">
        <v>155</v>
      </c>
      <c r="AU165" s="173" t="s">
        <v>90</v>
      </c>
      <c r="AY165" s="15" t="s">
        <v>153</v>
      </c>
      <c r="BE165" s="101">
        <f>IF(N165="základná",J165,0)</f>
        <v>0</v>
      </c>
      <c r="BF165" s="101">
        <f>IF(N165="znížená",J165,0)</f>
        <v>0</v>
      </c>
      <c r="BG165" s="101">
        <f>IF(N165="zákl. prenesená",J165,0)</f>
        <v>0</v>
      </c>
      <c r="BH165" s="101">
        <f>IF(N165="zníž. prenesená",J165,0)</f>
        <v>0</v>
      </c>
      <c r="BI165" s="101">
        <f>IF(N165="nulová",J165,0)</f>
        <v>0</v>
      </c>
      <c r="BJ165" s="15" t="s">
        <v>90</v>
      </c>
      <c r="BK165" s="101">
        <f>ROUND(I165*H165,2)</f>
        <v>0</v>
      </c>
      <c r="BL165" s="15" t="s">
        <v>159</v>
      </c>
      <c r="BM165" s="173" t="s">
        <v>199</v>
      </c>
    </row>
    <row r="166" spans="2:65" s="12" customFormat="1">
      <c r="B166" s="174"/>
      <c r="D166" s="175" t="s">
        <v>161</v>
      </c>
      <c r="E166" s="176" t="s">
        <v>1</v>
      </c>
      <c r="F166" s="177" t="s">
        <v>200</v>
      </c>
      <c r="H166" s="178">
        <v>530</v>
      </c>
      <c r="I166" s="179"/>
      <c r="L166" s="174"/>
      <c r="M166" s="180"/>
      <c r="T166" s="181"/>
      <c r="AT166" s="176" t="s">
        <v>161</v>
      </c>
      <c r="AU166" s="176" t="s">
        <v>90</v>
      </c>
      <c r="AV166" s="12" t="s">
        <v>90</v>
      </c>
      <c r="AW166" s="12" t="s">
        <v>32</v>
      </c>
      <c r="AX166" s="12" t="s">
        <v>77</v>
      </c>
      <c r="AY166" s="176" t="s">
        <v>153</v>
      </c>
    </row>
    <row r="167" spans="2:65" s="13" customFormat="1">
      <c r="B167" s="182"/>
      <c r="D167" s="175" t="s">
        <v>161</v>
      </c>
      <c r="E167" s="183" t="s">
        <v>1</v>
      </c>
      <c r="F167" s="184" t="s">
        <v>166</v>
      </c>
      <c r="H167" s="185">
        <v>530</v>
      </c>
      <c r="I167" s="186"/>
      <c r="L167" s="182"/>
      <c r="M167" s="187"/>
      <c r="T167" s="188"/>
      <c r="AT167" s="183" t="s">
        <v>161</v>
      </c>
      <c r="AU167" s="183" t="s">
        <v>90</v>
      </c>
      <c r="AV167" s="13" t="s">
        <v>159</v>
      </c>
      <c r="AW167" s="13" t="s">
        <v>32</v>
      </c>
      <c r="AX167" s="13" t="s">
        <v>84</v>
      </c>
      <c r="AY167" s="183" t="s">
        <v>153</v>
      </c>
    </row>
    <row r="168" spans="2:65" s="11" customFormat="1" ht="22.9" customHeight="1">
      <c r="B168" s="151"/>
      <c r="D168" s="152" t="s">
        <v>76</v>
      </c>
      <c r="E168" s="160" t="s">
        <v>196</v>
      </c>
      <c r="F168" s="160" t="s">
        <v>201</v>
      </c>
      <c r="I168" s="154"/>
      <c r="J168" s="161">
        <f>BK168</f>
        <v>0</v>
      </c>
      <c r="L168" s="151"/>
      <c r="M168" s="155"/>
      <c r="P168" s="156">
        <f>SUM(P169:P182)</f>
        <v>0</v>
      </c>
      <c r="R168" s="156">
        <f>SUM(R169:R182)</f>
        <v>0.75761507500000014</v>
      </c>
      <c r="T168" s="157">
        <f>SUM(T169:T182)</f>
        <v>0</v>
      </c>
      <c r="AR168" s="152" t="s">
        <v>84</v>
      </c>
      <c r="AT168" s="158" t="s">
        <v>76</v>
      </c>
      <c r="AU168" s="158" t="s">
        <v>84</v>
      </c>
      <c r="AY168" s="152" t="s">
        <v>153</v>
      </c>
      <c r="BK168" s="159">
        <f>SUM(BK169:BK182)</f>
        <v>0</v>
      </c>
    </row>
    <row r="169" spans="2:65" s="1" customFormat="1" ht="37.9" customHeight="1">
      <c r="B169" s="32"/>
      <c r="C169" s="162" t="s">
        <v>202</v>
      </c>
      <c r="D169" s="162" t="s">
        <v>155</v>
      </c>
      <c r="E169" s="163" t="s">
        <v>203</v>
      </c>
      <c r="F169" s="164" t="s">
        <v>204</v>
      </c>
      <c r="G169" s="165" t="s">
        <v>205</v>
      </c>
      <c r="H169" s="166">
        <v>80.325000000000003</v>
      </c>
      <c r="I169" s="167"/>
      <c r="J169" s="168">
        <f>ROUND(I169*H169,2)</f>
        <v>0</v>
      </c>
      <c r="K169" s="169"/>
      <c r="L169" s="32"/>
      <c r="M169" s="170" t="s">
        <v>1</v>
      </c>
      <c r="N169" s="136" t="s">
        <v>43</v>
      </c>
      <c r="P169" s="171">
        <f>O169*H169</f>
        <v>0</v>
      </c>
      <c r="Q169" s="171">
        <v>9.2910000000000006E-3</v>
      </c>
      <c r="R169" s="171">
        <f>Q169*H169</f>
        <v>0.7462995750000001</v>
      </c>
      <c r="S169" s="171">
        <v>0</v>
      </c>
      <c r="T169" s="172">
        <f>S169*H169</f>
        <v>0</v>
      </c>
      <c r="AR169" s="173" t="s">
        <v>159</v>
      </c>
      <c r="AT169" s="173" t="s">
        <v>155</v>
      </c>
      <c r="AU169" s="173" t="s">
        <v>90</v>
      </c>
      <c r="AY169" s="15" t="s">
        <v>153</v>
      </c>
      <c r="BE169" s="101">
        <f>IF(N169="základná",J169,0)</f>
        <v>0</v>
      </c>
      <c r="BF169" s="101">
        <f>IF(N169="znížená",J169,0)</f>
        <v>0</v>
      </c>
      <c r="BG169" s="101">
        <f>IF(N169="zákl. prenesená",J169,0)</f>
        <v>0</v>
      </c>
      <c r="BH169" s="101">
        <f>IF(N169="zníž. prenesená",J169,0)</f>
        <v>0</v>
      </c>
      <c r="BI169" s="101">
        <f>IF(N169="nulová",J169,0)</f>
        <v>0</v>
      </c>
      <c r="BJ169" s="15" t="s">
        <v>90</v>
      </c>
      <c r="BK169" s="101">
        <f>ROUND(I169*H169,2)</f>
        <v>0</v>
      </c>
      <c r="BL169" s="15" t="s">
        <v>159</v>
      </c>
      <c r="BM169" s="173" t="s">
        <v>206</v>
      </c>
    </row>
    <row r="170" spans="2:65" s="12" customFormat="1">
      <c r="B170" s="174"/>
      <c r="D170" s="175" t="s">
        <v>161</v>
      </c>
      <c r="E170" s="176" t="s">
        <v>1</v>
      </c>
      <c r="F170" s="177" t="s">
        <v>207</v>
      </c>
      <c r="H170" s="178">
        <v>80.325000000000003</v>
      </c>
      <c r="I170" s="179"/>
      <c r="L170" s="174"/>
      <c r="M170" s="180"/>
      <c r="T170" s="181"/>
      <c r="AT170" s="176" t="s">
        <v>161</v>
      </c>
      <c r="AU170" s="176" t="s">
        <v>90</v>
      </c>
      <c r="AV170" s="12" t="s">
        <v>90</v>
      </c>
      <c r="AW170" s="12" t="s">
        <v>32</v>
      </c>
      <c r="AX170" s="12" t="s">
        <v>77</v>
      </c>
      <c r="AY170" s="176" t="s">
        <v>153</v>
      </c>
    </row>
    <row r="171" spans="2:65" s="13" customFormat="1">
      <c r="B171" s="182"/>
      <c r="D171" s="175" t="s">
        <v>161</v>
      </c>
      <c r="E171" s="183" t="s">
        <v>1</v>
      </c>
      <c r="F171" s="184" t="s">
        <v>166</v>
      </c>
      <c r="H171" s="185">
        <v>80.325000000000003</v>
      </c>
      <c r="I171" s="186"/>
      <c r="L171" s="182"/>
      <c r="M171" s="187"/>
      <c r="T171" s="188"/>
      <c r="AT171" s="183" t="s">
        <v>161</v>
      </c>
      <c r="AU171" s="183" t="s">
        <v>90</v>
      </c>
      <c r="AV171" s="13" t="s">
        <v>159</v>
      </c>
      <c r="AW171" s="13" t="s">
        <v>32</v>
      </c>
      <c r="AX171" s="13" t="s">
        <v>84</v>
      </c>
      <c r="AY171" s="183" t="s">
        <v>153</v>
      </c>
    </row>
    <row r="172" spans="2:65" s="1" customFormat="1" ht="21.75" customHeight="1">
      <c r="B172" s="32"/>
      <c r="C172" s="162" t="s">
        <v>208</v>
      </c>
      <c r="D172" s="162" t="s">
        <v>155</v>
      </c>
      <c r="E172" s="163" t="s">
        <v>209</v>
      </c>
      <c r="F172" s="164" t="s">
        <v>210</v>
      </c>
      <c r="G172" s="165" t="s">
        <v>158</v>
      </c>
      <c r="H172" s="166">
        <v>265</v>
      </c>
      <c r="I172" s="167"/>
      <c r="J172" s="168">
        <f>ROUND(I172*H172,2)</f>
        <v>0</v>
      </c>
      <c r="K172" s="169"/>
      <c r="L172" s="32"/>
      <c r="M172" s="170" t="s">
        <v>1</v>
      </c>
      <c r="N172" s="136" t="s">
        <v>43</v>
      </c>
      <c r="P172" s="171">
        <f>O172*H172</f>
        <v>0</v>
      </c>
      <c r="Q172" s="171">
        <v>4.2700000000000001E-5</v>
      </c>
      <c r="R172" s="171">
        <f>Q172*H172</f>
        <v>1.1315500000000001E-2</v>
      </c>
      <c r="S172" s="171">
        <v>0</v>
      </c>
      <c r="T172" s="172">
        <f>S172*H172</f>
        <v>0</v>
      </c>
      <c r="AR172" s="173" t="s">
        <v>159</v>
      </c>
      <c r="AT172" s="173" t="s">
        <v>155</v>
      </c>
      <c r="AU172" s="173" t="s">
        <v>90</v>
      </c>
      <c r="AY172" s="15" t="s">
        <v>153</v>
      </c>
      <c r="BE172" s="101">
        <f>IF(N172="základná",J172,0)</f>
        <v>0</v>
      </c>
      <c r="BF172" s="101">
        <f>IF(N172="znížená",J172,0)</f>
        <v>0</v>
      </c>
      <c r="BG172" s="101">
        <f>IF(N172="zákl. prenesená",J172,0)</f>
        <v>0</v>
      </c>
      <c r="BH172" s="101">
        <f>IF(N172="zníž. prenesená",J172,0)</f>
        <v>0</v>
      </c>
      <c r="BI172" s="101">
        <f>IF(N172="nulová",J172,0)</f>
        <v>0</v>
      </c>
      <c r="BJ172" s="15" t="s">
        <v>90</v>
      </c>
      <c r="BK172" s="101">
        <f>ROUND(I172*H172,2)</f>
        <v>0</v>
      </c>
      <c r="BL172" s="15" t="s">
        <v>159</v>
      </c>
      <c r="BM172" s="173" t="s">
        <v>211</v>
      </c>
    </row>
    <row r="173" spans="2:65" s="12" customFormat="1">
      <c r="B173" s="174"/>
      <c r="D173" s="175" t="s">
        <v>161</v>
      </c>
      <c r="E173" s="176" t="s">
        <v>1</v>
      </c>
      <c r="F173" s="177" t="s">
        <v>104</v>
      </c>
      <c r="H173" s="178">
        <v>265</v>
      </c>
      <c r="I173" s="179"/>
      <c r="L173" s="174"/>
      <c r="M173" s="180"/>
      <c r="T173" s="181"/>
      <c r="AT173" s="176" t="s">
        <v>161</v>
      </c>
      <c r="AU173" s="176" t="s">
        <v>90</v>
      </c>
      <c r="AV173" s="12" t="s">
        <v>90</v>
      </c>
      <c r="AW173" s="12" t="s">
        <v>32</v>
      </c>
      <c r="AX173" s="12" t="s">
        <v>84</v>
      </c>
      <c r="AY173" s="176" t="s">
        <v>153</v>
      </c>
    </row>
    <row r="174" spans="2:65" s="1" customFormat="1" ht="21.75" customHeight="1">
      <c r="B174" s="32"/>
      <c r="C174" s="162" t="s">
        <v>212</v>
      </c>
      <c r="D174" s="162" t="s">
        <v>155</v>
      </c>
      <c r="E174" s="163" t="s">
        <v>213</v>
      </c>
      <c r="F174" s="164" t="s">
        <v>214</v>
      </c>
      <c r="G174" s="165" t="s">
        <v>215</v>
      </c>
      <c r="H174" s="166">
        <v>121.9</v>
      </c>
      <c r="I174" s="167"/>
      <c r="J174" s="168">
        <f>ROUND(I174*H174,2)</f>
        <v>0</v>
      </c>
      <c r="K174" s="169"/>
      <c r="L174" s="32"/>
      <c r="M174" s="170" t="s">
        <v>1</v>
      </c>
      <c r="N174" s="136" t="s">
        <v>43</v>
      </c>
      <c r="P174" s="171">
        <f>O174*H174</f>
        <v>0</v>
      </c>
      <c r="Q174" s="171">
        <v>0</v>
      </c>
      <c r="R174" s="171">
        <f>Q174*H174</f>
        <v>0</v>
      </c>
      <c r="S174" s="171">
        <v>0</v>
      </c>
      <c r="T174" s="172">
        <f>S174*H174</f>
        <v>0</v>
      </c>
      <c r="AR174" s="173" t="s">
        <v>159</v>
      </c>
      <c r="AT174" s="173" t="s">
        <v>155</v>
      </c>
      <c r="AU174" s="173" t="s">
        <v>90</v>
      </c>
      <c r="AY174" s="15" t="s">
        <v>153</v>
      </c>
      <c r="BE174" s="101">
        <f>IF(N174="základná",J174,0)</f>
        <v>0</v>
      </c>
      <c r="BF174" s="101">
        <f>IF(N174="znížená",J174,0)</f>
        <v>0</v>
      </c>
      <c r="BG174" s="101">
        <f>IF(N174="zákl. prenesená",J174,0)</f>
        <v>0</v>
      </c>
      <c r="BH174" s="101">
        <f>IF(N174="zníž. prenesená",J174,0)</f>
        <v>0</v>
      </c>
      <c r="BI174" s="101">
        <f>IF(N174="nulová",J174,0)</f>
        <v>0</v>
      </c>
      <c r="BJ174" s="15" t="s">
        <v>90</v>
      </c>
      <c r="BK174" s="101">
        <f>ROUND(I174*H174,2)</f>
        <v>0</v>
      </c>
      <c r="BL174" s="15" t="s">
        <v>159</v>
      </c>
      <c r="BM174" s="173" t="s">
        <v>216</v>
      </c>
    </row>
    <row r="175" spans="2:65" s="1" customFormat="1" ht="24.2" customHeight="1">
      <c r="B175" s="32"/>
      <c r="C175" s="162" t="s">
        <v>217</v>
      </c>
      <c r="D175" s="162" t="s">
        <v>155</v>
      </c>
      <c r="E175" s="163" t="s">
        <v>218</v>
      </c>
      <c r="F175" s="164" t="s">
        <v>219</v>
      </c>
      <c r="G175" s="165" t="s">
        <v>215</v>
      </c>
      <c r="H175" s="166">
        <v>2438</v>
      </c>
      <c r="I175" s="167"/>
      <c r="J175" s="168">
        <f>ROUND(I175*H175,2)</f>
        <v>0</v>
      </c>
      <c r="K175" s="169"/>
      <c r="L175" s="32"/>
      <c r="M175" s="170" t="s">
        <v>1</v>
      </c>
      <c r="N175" s="136" t="s">
        <v>43</v>
      </c>
      <c r="P175" s="171">
        <f>O175*H175</f>
        <v>0</v>
      </c>
      <c r="Q175" s="171">
        <v>0</v>
      </c>
      <c r="R175" s="171">
        <f>Q175*H175</f>
        <v>0</v>
      </c>
      <c r="S175" s="171">
        <v>0</v>
      </c>
      <c r="T175" s="172">
        <f>S175*H175</f>
        <v>0</v>
      </c>
      <c r="AR175" s="173" t="s">
        <v>159</v>
      </c>
      <c r="AT175" s="173" t="s">
        <v>155</v>
      </c>
      <c r="AU175" s="173" t="s">
        <v>90</v>
      </c>
      <c r="AY175" s="15" t="s">
        <v>153</v>
      </c>
      <c r="BE175" s="101">
        <f>IF(N175="základná",J175,0)</f>
        <v>0</v>
      </c>
      <c r="BF175" s="101">
        <f>IF(N175="znížená",J175,0)</f>
        <v>0</v>
      </c>
      <c r="BG175" s="101">
        <f>IF(N175="zákl. prenesená",J175,0)</f>
        <v>0</v>
      </c>
      <c r="BH175" s="101">
        <f>IF(N175="zníž. prenesená",J175,0)</f>
        <v>0</v>
      </c>
      <c r="BI175" s="101">
        <f>IF(N175="nulová",J175,0)</f>
        <v>0</v>
      </c>
      <c r="BJ175" s="15" t="s">
        <v>90</v>
      </c>
      <c r="BK175" s="101">
        <f>ROUND(I175*H175,2)</f>
        <v>0</v>
      </c>
      <c r="BL175" s="15" t="s">
        <v>159</v>
      </c>
      <c r="BM175" s="173" t="s">
        <v>220</v>
      </c>
    </row>
    <row r="176" spans="2:65" s="12" customFormat="1">
      <c r="B176" s="174"/>
      <c r="D176" s="175" t="s">
        <v>161</v>
      </c>
      <c r="F176" s="177" t="s">
        <v>221</v>
      </c>
      <c r="H176" s="178">
        <v>2438</v>
      </c>
      <c r="I176" s="179"/>
      <c r="L176" s="174"/>
      <c r="M176" s="180"/>
      <c r="T176" s="181"/>
      <c r="AT176" s="176" t="s">
        <v>161</v>
      </c>
      <c r="AU176" s="176" t="s">
        <v>90</v>
      </c>
      <c r="AV176" s="12" t="s">
        <v>90</v>
      </c>
      <c r="AW176" s="12" t="s">
        <v>4</v>
      </c>
      <c r="AX176" s="12" t="s">
        <v>84</v>
      </c>
      <c r="AY176" s="176" t="s">
        <v>153</v>
      </c>
    </row>
    <row r="177" spans="2:65" s="1" customFormat="1" ht="24.2" customHeight="1">
      <c r="B177" s="32"/>
      <c r="C177" s="162" t="s">
        <v>222</v>
      </c>
      <c r="D177" s="162" t="s">
        <v>155</v>
      </c>
      <c r="E177" s="163" t="s">
        <v>223</v>
      </c>
      <c r="F177" s="164" t="s">
        <v>224</v>
      </c>
      <c r="G177" s="165" t="s">
        <v>215</v>
      </c>
      <c r="H177" s="166">
        <v>121.9</v>
      </c>
      <c r="I177" s="167"/>
      <c r="J177" s="168">
        <f t="shared" ref="J177:J182" si="5">ROUND(I177*H177,2)</f>
        <v>0</v>
      </c>
      <c r="K177" s="169"/>
      <c r="L177" s="32"/>
      <c r="M177" s="170" t="s">
        <v>1</v>
      </c>
      <c r="N177" s="136" t="s">
        <v>43</v>
      </c>
      <c r="P177" s="171">
        <f t="shared" ref="P177:P182" si="6">O177*H177</f>
        <v>0</v>
      </c>
      <c r="Q177" s="171">
        <v>0</v>
      </c>
      <c r="R177" s="171">
        <f t="shared" ref="R177:R182" si="7">Q177*H177</f>
        <v>0</v>
      </c>
      <c r="S177" s="171">
        <v>0</v>
      </c>
      <c r="T177" s="172">
        <f t="shared" ref="T177:T182" si="8">S177*H177</f>
        <v>0</v>
      </c>
      <c r="AR177" s="173" t="s">
        <v>159</v>
      </c>
      <c r="AT177" s="173" t="s">
        <v>155</v>
      </c>
      <c r="AU177" s="173" t="s">
        <v>90</v>
      </c>
      <c r="AY177" s="15" t="s">
        <v>153</v>
      </c>
      <c r="BE177" s="101">
        <f t="shared" ref="BE177:BE182" si="9">IF(N177="základná",J177,0)</f>
        <v>0</v>
      </c>
      <c r="BF177" s="101">
        <f t="shared" ref="BF177:BF182" si="10">IF(N177="znížená",J177,0)</f>
        <v>0</v>
      </c>
      <c r="BG177" s="101">
        <f t="shared" ref="BG177:BG182" si="11">IF(N177="zákl. prenesená",J177,0)</f>
        <v>0</v>
      </c>
      <c r="BH177" s="101">
        <f t="shared" ref="BH177:BH182" si="12">IF(N177="zníž. prenesená",J177,0)</f>
        <v>0</v>
      </c>
      <c r="BI177" s="101">
        <f t="shared" ref="BI177:BI182" si="13">IF(N177="nulová",J177,0)</f>
        <v>0</v>
      </c>
      <c r="BJ177" s="15" t="s">
        <v>90</v>
      </c>
      <c r="BK177" s="101">
        <f t="shared" ref="BK177:BK182" si="14">ROUND(I177*H177,2)</f>
        <v>0</v>
      </c>
      <c r="BL177" s="15" t="s">
        <v>159</v>
      </c>
      <c r="BM177" s="173" t="s">
        <v>225</v>
      </c>
    </row>
    <row r="178" spans="2:65" s="1" customFormat="1" ht="24.2" customHeight="1">
      <c r="B178" s="32"/>
      <c r="C178" s="162" t="s">
        <v>226</v>
      </c>
      <c r="D178" s="162" t="s">
        <v>155</v>
      </c>
      <c r="E178" s="163" t="s">
        <v>227</v>
      </c>
      <c r="F178" s="164" t="s">
        <v>228</v>
      </c>
      <c r="G178" s="165" t="s">
        <v>215</v>
      </c>
      <c r="H178" s="166">
        <v>121.9</v>
      </c>
      <c r="I178" s="167"/>
      <c r="J178" s="168">
        <f t="shared" si="5"/>
        <v>0</v>
      </c>
      <c r="K178" s="169"/>
      <c r="L178" s="32"/>
      <c r="M178" s="170" t="s">
        <v>1</v>
      </c>
      <c r="N178" s="136" t="s">
        <v>43</v>
      </c>
      <c r="P178" s="171">
        <f t="shared" si="6"/>
        <v>0</v>
      </c>
      <c r="Q178" s="171">
        <v>0</v>
      </c>
      <c r="R178" s="171">
        <f t="shared" si="7"/>
        <v>0</v>
      </c>
      <c r="S178" s="171">
        <v>0</v>
      </c>
      <c r="T178" s="172">
        <f t="shared" si="8"/>
        <v>0</v>
      </c>
      <c r="AR178" s="173" t="s">
        <v>159</v>
      </c>
      <c r="AT178" s="173" t="s">
        <v>155</v>
      </c>
      <c r="AU178" s="173" t="s">
        <v>90</v>
      </c>
      <c r="AY178" s="15" t="s">
        <v>153</v>
      </c>
      <c r="BE178" s="101">
        <f t="shared" si="9"/>
        <v>0</v>
      </c>
      <c r="BF178" s="101">
        <f t="shared" si="10"/>
        <v>0</v>
      </c>
      <c r="BG178" s="101">
        <f t="shared" si="11"/>
        <v>0</v>
      </c>
      <c r="BH178" s="101">
        <f t="shared" si="12"/>
        <v>0</v>
      </c>
      <c r="BI178" s="101">
        <f t="shared" si="13"/>
        <v>0</v>
      </c>
      <c r="BJ178" s="15" t="s">
        <v>90</v>
      </c>
      <c r="BK178" s="101">
        <f t="shared" si="14"/>
        <v>0</v>
      </c>
      <c r="BL178" s="15" t="s">
        <v>159</v>
      </c>
      <c r="BM178" s="173" t="s">
        <v>229</v>
      </c>
    </row>
    <row r="179" spans="2:65" s="1" customFormat="1" ht="24.2" customHeight="1">
      <c r="B179" s="32"/>
      <c r="C179" s="162" t="s">
        <v>230</v>
      </c>
      <c r="D179" s="162" t="s">
        <v>155</v>
      </c>
      <c r="E179" s="163" t="s">
        <v>231</v>
      </c>
      <c r="F179" s="164" t="s">
        <v>232</v>
      </c>
      <c r="G179" s="165" t="s">
        <v>215</v>
      </c>
      <c r="H179" s="166">
        <v>121.9</v>
      </c>
      <c r="I179" s="167"/>
      <c r="J179" s="168">
        <f t="shared" si="5"/>
        <v>0</v>
      </c>
      <c r="K179" s="169"/>
      <c r="L179" s="32"/>
      <c r="M179" s="170" t="s">
        <v>1</v>
      </c>
      <c r="N179" s="136" t="s">
        <v>43</v>
      </c>
      <c r="P179" s="171">
        <f t="shared" si="6"/>
        <v>0</v>
      </c>
      <c r="Q179" s="171">
        <v>0</v>
      </c>
      <c r="R179" s="171">
        <f t="shared" si="7"/>
        <v>0</v>
      </c>
      <c r="S179" s="171">
        <v>0</v>
      </c>
      <c r="T179" s="172">
        <f t="shared" si="8"/>
        <v>0</v>
      </c>
      <c r="AR179" s="173" t="s">
        <v>159</v>
      </c>
      <c r="AT179" s="173" t="s">
        <v>155</v>
      </c>
      <c r="AU179" s="173" t="s">
        <v>90</v>
      </c>
      <c r="AY179" s="15" t="s">
        <v>153</v>
      </c>
      <c r="BE179" s="101">
        <f t="shared" si="9"/>
        <v>0</v>
      </c>
      <c r="BF179" s="101">
        <f t="shared" si="10"/>
        <v>0</v>
      </c>
      <c r="BG179" s="101">
        <f t="shared" si="11"/>
        <v>0</v>
      </c>
      <c r="BH179" s="101">
        <f t="shared" si="12"/>
        <v>0</v>
      </c>
      <c r="BI179" s="101">
        <f t="shared" si="13"/>
        <v>0</v>
      </c>
      <c r="BJ179" s="15" t="s">
        <v>90</v>
      </c>
      <c r="BK179" s="101">
        <f t="shared" si="14"/>
        <v>0</v>
      </c>
      <c r="BL179" s="15" t="s">
        <v>159</v>
      </c>
      <c r="BM179" s="173" t="s">
        <v>233</v>
      </c>
    </row>
    <row r="180" spans="2:65" s="1" customFormat="1" ht="24.2" customHeight="1">
      <c r="B180" s="32"/>
      <c r="C180" s="162" t="s">
        <v>234</v>
      </c>
      <c r="D180" s="162" t="s">
        <v>155</v>
      </c>
      <c r="E180" s="163" t="s">
        <v>235</v>
      </c>
      <c r="F180" s="164" t="s">
        <v>236</v>
      </c>
      <c r="G180" s="165" t="s">
        <v>215</v>
      </c>
      <c r="H180" s="166">
        <v>121.9</v>
      </c>
      <c r="I180" s="167"/>
      <c r="J180" s="168">
        <f t="shared" si="5"/>
        <v>0</v>
      </c>
      <c r="K180" s="169"/>
      <c r="L180" s="32"/>
      <c r="M180" s="170" t="s">
        <v>1</v>
      </c>
      <c r="N180" s="136" t="s">
        <v>43</v>
      </c>
      <c r="P180" s="171">
        <f t="shared" si="6"/>
        <v>0</v>
      </c>
      <c r="Q180" s="171">
        <v>0</v>
      </c>
      <c r="R180" s="171">
        <f t="shared" si="7"/>
        <v>0</v>
      </c>
      <c r="S180" s="171">
        <v>0</v>
      </c>
      <c r="T180" s="172">
        <f t="shared" si="8"/>
        <v>0</v>
      </c>
      <c r="AR180" s="173" t="s">
        <v>159</v>
      </c>
      <c r="AT180" s="173" t="s">
        <v>155</v>
      </c>
      <c r="AU180" s="173" t="s">
        <v>90</v>
      </c>
      <c r="AY180" s="15" t="s">
        <v>153</v>
      </c>
      <c r="BE180" s="101">
        <f t="shared" si="9"/>
        <v>0</v>
      </c>
      <c r="BF180" s="101">
        <f t="shared" si="10"/>
        <v>0</v>
      </c>
      <c r="BG180" s="101">
        <f t="shared" si="11"/>
        <v>0</v>
      </c>
      <c r="BH180" s="101">
        <f t="shared" si="12"/>
        <v>0</v>
      </c>
      <c r="BI180" s="101">
        <f t="shared" si="13"/>
        <v>0</v>
      </c>
      <c r="BJ180" s="15" t="s">
        <v>90</v>
      </c>
      <c r="BK180" s="101">
        <f t="shared" si="14"/>
        <v>0</v>
      </c>
      <c r="BL180" s="15" t="s">
        <v>159</v>
      </c>
      <c r="BM180" s="173" t="s">
        <v>237</v>
      </c>
    </row>
    <row r="181" spans="2:65" s="1" customFormat="1" ht="24.2" customHeight="1">
      <c r="B181" s="32"/>
      <c r="C181" s="162" t="s">
        <v>238</v>
      </c>
      <c r="D181" s="162" t="s">
        <v>155</v>
      </c>
      <c r="E181" s="163" t="s">
        <v>239</v>
      </c>
      <c r="F181" s="164" t="s">
        <v>240</v>
      </c>
      <c r="G181" s="165" t="s">
        <v>215</v>
      </c>
      <c r="H181" s="166">
        <v>121.9</v>
      </c>
      <c r="I181" s="167"/>
      <c r="J181" s="168">
        <f t="shared" si="5"/>
        <v>0</v>
      </c>
      <c r="K181" s="169"/>
      <c r="L181" s="32"/>
      <c r="M181" s="170" t="s">
        <v>1</v>
      </c>
      <c r="N181" s="136" t="s">
        <v>43</v>
      </c>
      <c r="P181" s="171">
        <f t="shared" si="6"/>
        <v>0</v>
      </c>
      <c r="Q181" s="171">
        <v>0</v>
      </c>
      <c r="R181" s="171">
        <f t="shared" si="7"/>
        <v>0</v>
      </c>
      <c r="S181" s="171">
        <v>0</v>
      </c>
      <c r="T181" s="172">
        <f t="shared" si="8"/>
        <v>0</v>
      </c>
      <c r="AR181" s="173" t="s">
        <v>159</v>
      </c>
      <c r="AT181" s="173" t="s">
        <v>155</v>
      </c>
      <c r="AU181" s="173" t="s">
        <v>90</v>
      </c>
      <c r="AY181" s="15" t="s">
        <v>153</v>
      </c>
      <c r="BE181" s="101">
        <f t="shared" si="9"/>
        <v>0</v>
      </c>
      <c r="BF181" s="101">
        <f t="shared" si="10"/>
        <v>0</v>
      </c>
      <c r="BG181" s="101">
        <f t="shared" si="11"/>
        <v>0</v>
      </c>
      <c r="BH181" s="101">
        <f t="shared" si="12"/>
        <v>0</v>
      </c>
      <c r="BI181" s="101">
        <f t="shared" si="13"/>
        <v>0</v>
      </c>
      <c r="BJ181" s="15" t="s">
        <v>90</v>
      </c>
      <c r="BK181" s="101">
        <f t="shared" si="14"/>
        <v>0</v>
      </c>
      <c r="BL181" s="15" t="s">
        <v>159</v>
      </c>
      <c r="BM181" s="173" t="s">
        <v>241</v>
      </c>
    </row>
    <row r="182" spans="2:65" s="1" customFormat="1" ht="33" customHeight="1">
      <c r="B182" s="32"/>
      <c r="C182" s="162" t="s">
        <v>242</v>
      </c>
      <c r="D182" s="162" t="s">
        <v>155</v>
      </c>
      <c r="E182" s="163" t="s">
        <v>243</v>
      </c>
      <c r="F182" s="164" t="s">
        <v>244</v>
      </c>
      <c r="G182" s="165" t="s">
        <v>215</v>
      </c>
      <c r="H182" s="166">
        <v>121.9</v>
      </c>
      <c r="I182" s="167"/>
      <c r="J182" s="168">
        <f t="shared" si="5"/>
        <v>0</v>
      </c>
      <c r="K182" s="169"/>
      <c r="L182" s="32"/>
      <c r="M182" s="170" t="s">
        <v>1</v>
      </c>
      <c r="N182" s="136" t="s">
        <v>43</v>
      </c>
      <c r="P182" s="171">
        <f t="shared" si="6"/>
        <v>0</v>
      </c>
      <c r="Q182" s="171">
        <v>0</v>
      </c>
      <c r="R182" s="171">
        <f t="shared" si="7"/>
        <v>0</v>
      </c>
      <c r="S182" s="171">
        <v>0</v>
      </c>
      <c r="T182" s="172">
        <f t="shared" si="8"/>
        <v>0</v>
      </c>
      <c r="AR182" s="173" t="s">
        <v>159</v>
      </c>
      <c r="AT182" s="173" t="s">
        <v>155</v>
      </c>
      <c r="AU182" s="173" t="s">
        <v>90</v>
      </c>
      <c r="AY182" s="15" t="s">
        <v>153</v>
      </c>
      <c r="BE182" s="101">
        <f t="shared" si="9"/>
        <v>0</v>
      </c>
      <c r="BF182" s="101">
        <f t="shared" si="10"/>
        <v>0</v>
      </c>
      <c r="BG182" s="101">
        <f t="shared" si="11"/>
        <v>0</v>
      </c>
      <c r="BH182" s="101">
        <f t="shared" si="12"/>
        <v>0</v>
      </c>
      <c r="BI182" s="101">
        <f t="shared" si="13"/>
        <v>0</v>
      </c>
      <c r="BJ182" s="15" t="s">
        <v>90</v>
      </c>
      <c r="BK182" s="101">
        <f t="shared" si="14"/>
        <v>0</v>
      </c>
      <c r="BL182" s="15" t="s">
        <v>159</v>
      </c>
      <c r="BM182" s="173" t="s">
        <v>245</v>
      </c>
    </row>
    <row r="183" spans="2:65" s="11" customFormat="1" ht="22.9" customHeight="1">
      <c r="B183" s="151"/>
      <c r="D183" s="152" t="s">
        <v>76</v>
      </c>
      <c r="E183" s="160" t="s">
        <v>246</v>
      </c>
      <c r="F183" s="160" t="s">
        <v>247</v>
      </c>
      <c r="I183" s="154"/>
      <c r="J183" s="161">
        <f>BK183</f>
        <v>0</v>
      </c>
      <c r="L183" s="151"/>
      <c r="M183" s="155"/>
      <c r="P183" s="156">
        <f>P184</f>
        <v>0</v>
      </c>
      <c r="R183" s="156">
        <f>R184</f>
        <v>0</v>
      </c>
      <c r="T183" s="157">
        <f>T184</f>
        <v>0</v>
      </c>
      <c r="AR183" s="152" t="s">
        <v>84</v>
      </c>
      <c r="AT183" s="158" t="s">
        <v>76</v>
      </c>
      <c r="AU183" s="158" t="s">
        <v>84</v>
      </c>
      <c r="AY183" s="152" t="s">
        <v>153</v>
      </c>
      <c r="BK183" s="159">
        <f>BK184</f>
        <v>0</v>
      </c>
    </row>
    <row r="184" spans="2:65" s="1" customFormat="1" ht="33" customHeight="1">
      <c r="B184" s="32"/>
      <c r="C184" s="162" t="s">
        <v>248</v>
      </c>
      <c r="D184" s="162" t="s">
        <v>155</v>
      </c>
      <c r="E184" s="163" t="s">
        <v>249</v>
      </c>
      <c r="F184" s="164" t="s">
        <v>250</v>
      </c>
      <c r="G184" s="165" t="s">
        <v>215</v>
      </c>
      <c r="H184" s="166">
        <v>218.72499999999999</v>
      </c>
      <c r="I184" s="167"/>
      <c r="J184" s="168">
        <f>ROUND(I184*H184,2)</f>
        <v>0</v>
      </c>
      <c r="K184" s="169"/>
      <c r="L184" s="32"/>
      <c r="M184" s="170" t="s">
        <v>1</v>
      </c>
      <c r="N184" s="136" t="s">
        <v>43</v>
      </c>
      <c r="P184" s="171">
        <f>O184*H184</f>
        <v>0</v>
      </c>
      <c r="Q184" s="171">
        <v>0</v>
      </c>
      <c r="R184" s="171">
        <f>Q184*H184</f>
        <v>0</v>
      </c>
      <c r="S184" s="171">
        <v>0</v>
      </c>
      <c r="T184" s="172">
        <f>S184*H184</f>
        <v>0</v>
      </c>
      <c r="AR184" s="173" t="s">
        <v>159</v>
      </c>
      <c r="AT184" s="173" t="s">
        <v>155</v>
      </c>
      <c r="AU184" s="173" t="s">
        <v>90</v>
      </c>
      <c r="AY184" s="15" t="s">
        <v>153</v>
      </c>
      <c r="BE184" s="101">
        <f>IF(N184="základná",J184,0)</f>
        <v>0</v>
      </c>
      <c r="BF184" s="101">
        <f>IF(N184="znížená",J184,0)</f>
        <v>0</v>
      </c>
      <c r="BG184" s="101">
        <f>IF(N184="zákl. prenesená",J184,0)</f>
        <v>0</v>
      </c>
      <c r="BH184" s="101">
        <f>IF(N184="zníž. prenesená",J184,0)</f>
        <v>0</v>
      </c>
      <c r="BI184" s="101">
        <f>IF(N184="nulová",J184,0)</f>
        <v>0</v>
      </c>
      <c r="BJ184" s="15" t="s">
        <v>90</v>
      </c>
      <c r="BK184" s="101">
        <f>ROUND(I184*H184,2)</f>
        <v>0</v>
      </c>
      <c r="BL184" s="15" t="s">
        <v>159</v>
      </c>
      <c r="BM184" s="173" t="s">
        <v>251</v>
      </c>
    </row>
    <row r="185" spans="2:65" s="11" customFormat="1" ht="25.9" customHeight="1">
      <c r="B185" s="151"/>
      <c r="D185" s="152" t="s">
        <v>76</v>
      </c>
      <c r="E185" s="153" t="s">
        <v>132</v>
      </c>
      <c r="F185" s="153" t="s">
        <v>252</v>
      </c>
      <c r="I185" s="154"/>
      <c r="J185" s="134">
        <f>BK185</f>
        <v>0</v>
      </c>
      <c r="L185" s="151"/>
      <c r="M185" s="155"/>
      <c r="P185" s="156">
        <f>SUM(P186:P187)</f>
        <v>0</v>
      </c>
      <c r="R185" s="156">
        <f>SUM(R186:R187)</f>
        <v>0</v>
      </c>
      <c r="T185" s="157">
        <f>SUM(T186:T187)</f>
        <v>0</v>
      </c>
      <c r="AR185" s="152" t="s">
        <v>176</v>
      </c>
      <c r="AT185" s="158" t="s">
        <v>76</v>
      </c>
      <c r="AU185" s="158" t="s">
        <v>77</v>
      </c>
      <c r="AY185" s="152" t="s">
        <v>153</v>
      </c>
      <c r="BK185" s="159">
        <f>SUM(BK186:BK187)</f>
        <v>0</v>
      </c>
    </row>
    <row r="186" spans="2:65" s="1" customFormat="1" ht="24.2" customHeight="1">
      <c r="B186" s="32"/>
      <c r="C186" s="162" t="s">
        <v>253</v>
      </c>
      <c r="D186" s="162" t="s">
        <v>155</v>
      </c>
      <c r="E186" s="163" t="s">
        <v>254</v>
      </c>
      <c r="F186" s="164" t="s">
        <v>255</v>
      </c>
      <c r="G186" s="165" t="s">
        <v>256</v>
      </c>
      <c r="H186" s="166">
        <v>1</v>
      </c>
      <c r="I186" s="167"/>
      <c r="J186" s="168">
        <f>ROUND(I186*H186,2)</f>
        <v>0</v>
      </c>
      <c r="K186" s="169"/>
      <c r="L186" s="32"/>
      <c r="M186" s="170" t="s">
        <v>1</v>
      </c>
      <c r="N186" s="136" t="s">
        <v>43</v>
      </c>
      <c r="P186" s="171">
        <f>O186*H186</f>
        <v>0</v>
      </c>
      <c r="Q186" s="171">
        <v>0</v>
      </c>
      <c r="R186" s="171">
        <f>Q186*H186</f>
        <v>0</v>
      </c>
      <c r="S186" s="171">
        <v>0</v>
      </c>
      <c r="T186" s="172">
        <f>S186*H186</f>
        <v>0</v>
      </c>
      <c r="AR186" s="173" t="s">
        <v>257</v>
      </c>
      <c r="AT186" s="173" t="s">
        <v>155</v>
      </c>
      <c r="AU186" s="173" t="s">
        <v>84</v>
      </c>
      <c r="AY186" s="15" t="s">
        <v>153</v>
      </c>
      <c r="BE186" s="101">
        <f>IF(N186="základná",J186,0)</f>
        <v>0</v>
      </c>
      <c r="BF186" s="101">
        <f>IF(N186="znížená",J186,0)</f>
        <v>0</v>
      </c>
      <c r="BG186" s="101">
        <f>IF(N186="zákl. prenesená",J186,0)</f>
        <v>0</v>
      </c>
      <c r="BH186" s="101">
        <f>IF(N186="zníž. prenesená",J186,0)</f>
        <v>0</v>
      </c>
      <c r="BI186" s="101">
        <f>IF(N186="nulová",J186,0)</f>
        <v>0</v>
      </c>
      <c r="BJ186" s="15" t="s">
        <v>90</v>
      </c>
      <c r="BK186" s="101">
        <f>ROUND(I186*H186,2)</f>
        <v>0</v>
      </c>
      <c r="BL186" s="15" t="s">
        <v>257</v>
      </c>
      <c r="BM186" s="173" t="s">
        <v>258</v>
      </c>
    </row>
    <row r="187" spans="2:65" s="1" customFormat="1" ht="49.15" customHeight="1">
      <c r="B187" s="32"/>
      <c r="C187" s="162" t="s">
        <v>259</v>
      </c>
      <c r="D187" s="162" t="s">
        <v>155</v>
      </c>
      <c r="E187" s="163" t="s">
        <v>260</v>
      </c>
      <c r="F187" s="164" t="s">
        <v>261</v>
      </c>
      <c r="G187" s="165" t="s">
        <v>256</v>
      </c>
      <c r="H187" s="166">
        <v>1</v>
      </c>
      <c r="I187" s="167"/>
      <c r="J187" s="168">
        <f>ROUND(I187*H187,2)</f>
        <v>0</v>
      </c>
      <c r="K187" s="169"/>
      <c r="L187" s="32"/>
      <c r="M187" s="170" t="s">
        <v>1</v>
      </c>
      <c r="N187" s="136" t="s">
        <v>43</v>
      </c>
      <c r="P187" s="171">
        <f>O187*H187</f>
        <v>0</v>
      </c>
      <c r="Q187" s="171">
        <v>0</v>
      </c>
      <c r="R187" s="171">
        <f>Q187*H187</f>
        <v>0</v>
      </c>
      <c r="S187" s="171">
        <v>0</v>
      </c>
      <c r="T187" s="172">
        <f>S187*H187</f>
        <v>0</v>
      </c>
      <c r="AR187" s="173" t="s">
        <v>257</v>
      </c>
      <c r="AT187" s="173" t="s">
        <v>155</v>
      </c>
      <c r="AU187" s="173" t="s">
        <v>84</v>
      </c>
      <c r="AY187" s="15" t="s">
        <v>153</v>
      </c>
      <c r="BE187" s="101">
        <f>IF(N187="základná",J187,0)</f>
        <v>0</v>
      </c>
      <c r="BF187" s="101">
        <f>IF(N187="znížená",J187,0)</f>
        <v>0</v>
      </c>
      <c r="BG187" s="101">
        <f>IF(N187="zákl. prenesená",J187,0)</f>
        <v>0</v>
      </c>
      <c r="BH187" s="101">
        <f>IF(N187="zníž. prenesená",J187,0)</f>
        <v>0</v>
      </c>
      <c r="BI187" s="101">
        <f>IF(N187="nulová",J187,0)</f>
        <v>0</v>
      </c>
      <c r="BJ187" s="15" t="s">
        <v>90</v>
      </c>
      <c r="BK187" s="101">
        <f>ROUND(I187*H187,2)</f>
        <v>0</v>
      </c>
      <c r="BL187" s="15" t="s">
        <v>257</v>
      </c>
      <c r="BM187" s="173" t="s">
        <v>262</v>
      </c>
    </row>
    <row r="188" spans="2:65" s="11" customFormat="1" ht="25.9" customHeight="1">
      <c r="B188" s="151"/>
      <c r="D188" s="152" t="s">
        <v>76</v>
      </c>
      <c r="E188" s="153" t="s">
        <v>263</v>
      </c>
      <c r="F188" s="153" t="s">
        <v>264</v>
      </c>
      <c r="I188" s="154"/>
      <c r="J188" s="134">
        <f>BK188</f>
        <v>0</v>
      </c>
      <c r="L188" s="151"/>
      <c r="M188" s="155"/>
      <c r="P188" s="156">
        <f>SUM(P189:P191)</f>
        <v>0</v>
      </c>
      <c r="R188" s="156">
        <f>SUM(R189:R191)</f>
        <v>0</v>
      </c>
      <c r="T188" s="157">
        <f>SUM(T189:T191)</f>
        <v>0</v>
      </c>
      <c r="AR188" s="152" t="s">
        <v>84</v>
      </c>
      <c r="AT188" s="158" t="s">
        <v>76</v>
      </c>
      <c r="AU188" s="158" t="s">
        <v>77</v>
      </c>
      <c r="AY188" s="152" t="s">
        <v>153</v>
      </c>
      <c r="BK188" s="159">
        <f>SUM(BK189:BK191)</f>
        <v>0</v>
      </c>
    </row>
    <row r="189" spans="2:65" s="1" customFormat="1" ht="55.5" customHeight="1">
      <c r="B189" s="32"/>
      <c r="C189" s="162" t="s">
        <v>7</v>
      </c>
      <c r="D189" s="162" t="s">
        <v>155</v>
      </c>
      <c r="E189" s="163" t="s">
        <v>265</v>
      </c>
      <c r="F189" s="164" t="s">
        <v>266</v>
      </c>
      <c r="G189" s="165" t="s">
        <v>1</v>
      </c>
      <c r="H189" s="166">
        <v>0</v>
      </c>
      <c r="I189" s="167"/>
      <c r="J189" s="168">
        <f>ROUND(I189*H189,2)</f>
        <v>0</v>
      </c>
      <c r="K189" s="169"/>
      <c r="L189" s="32"/>
      <c r="M189" s="170" t="s">
        <v>1</v>
      </c>
      <c r="N189" s="136" t="s">
        <v>43</v>
      </c>
      <c r="P189" s="171">
        <f>O189*H189</f>
        <v>0</v>
      </c>
      <c r="Q189" s="171">
        <v>0</v>
      </c>
      <c r="R189" s="171">
        <f>Q189*H189</f>
        <v>0</v>
      </c>
      <c r="S189" s="171">
        <v>0</v>
      </c>
      <c r="T189" s="172">
        <f>S189*H189</f>
        <v>0</v>
      </c>
      <c r="AR189" s="173" t="s">
        <v>267</v>
      </c>
      <c r="AT189" s="173" t="s">
        <v>155</v>
      </c>
      <c r="AU189" s="173" t="s">
        <v>84</v>
      </c>
      <c r="AY189" s="15" t="s">
        <v>153</v>
      </c>
      <c r="BE189" s="101">
        <f>IF(N189="základná",J189,0)</f>
        <v>0</v>
      </c>
      <c r="BF189" s="101">
        <f>IF(N189="znížená",J189,0)</f>
        <v>0</v>
      </c>
      <c r="BG189" s="101">
        <f>IF(N189="zákl. prenesená",J189,0)</f>
        <v>0</v>
      </c>
      <c r="BH189" s="101">
        <f>IF(N189="zníž. prenesená",J189,0)</f>
        <v>0</v>
      </c>
      <c r="BI189" s="101">
        <f>IF(N189="nulová",J189,0)</f>
        <v>0</v>
      </c>
      <c r="BJ189" s="15" t="s">
        <v>90</v>
      </c>
      <c r="BK189" s="101">
        <f>ROUND(I189*H189,2)</f>
        <v>0</v>
      </c>
      <c r="BL189" s="15" t="s">
        <v>267</v>
      </c>
      <c r="BM189" s="173" t="s">
        <v>268</v>
      </c>
    </row>
    <row r="190" spans="2:65" s="1" customFormat="1" ht="29.25">
      <c r="B190" s="32"/>
      <c r="D190" s="175" t="s">
        <v>269</v>
      </c>
      <c r="F190" s="189" t="s">
        <v>270</v>
      </c>
      <c r="I190" s="138"/>
      <c r="L190" s="32"/>
      <c r="M190" s="190"/>
      <c r="T190" s="59"/>
      <c r="AT190" s="15" t="s">
        <v>269</v>
      </c>
      <c r="AU190" s="15" t="s">
        <v>84</v>
      </c>
    </row>
    <row r="191" spans="2:65" s="1" customFormat="1" ht="49.15" customHeight="1">
      <c r="B191" s="32"/>
      <c r="C191" s="162" t="s">
        <v>271</v>
      </c>
      <c r="D191" s="162" t="s">
        <v>155</v>
      </c>
      <c r="E191" s="163" t="s">
        <v>272</v>
      </c>
      <c r="F191" s="164" t="s">
        <v>273</v>
      </c>
      <c r="G191" s="165" t="s">
        <v>1</v>
      </c>
      <c r="H191" s="166">
        <v>0</v>
      </c>
      <c r="I191" s="167"/>
      <c r="J191" s="168">
        <f>ROUND(I191*H191,2)</f>
        <v>0</v>
      </c>
      <c r="K191" s="169"/>
      <c r="L191" s="32"/>
      <c r="M191" s="170" t="s">
        <v>1</v>
      </c>
      <c r="N191" s="136" t="s">
        <v>43</v>
      </c>
      <c r="P191" s="171">
        <f>O191*H191</f>
        <v>0</v>
      </c>
      <c r="Q191" s="171">
        <v>0</v>
      </c>
      <c r="R191" s="171">
        <f>Q191*H191</f>
        <v>0</v>
      </c>
      <c r="S191" s="171">
        <v>0</v>
      </c>
      <c r="T191" s="172">
        <f>S191*H191</f>
        <v>0</v>
      </c>
      <c r="AR191" s="173" t="s">
        <v>267</v>
      </c>
      <c r="AT191" s="173" t="s">
        <v>155</v>
      </c>
      <c r="AU191" s="173" t="s">
        <v>84</v>
      </c>
      <c r="AY191" s="15" t="s">
        <v>153</v>
      </c>
      <c r="BE191" s="101">
        <f>IF(N191="základná",J191,0)</f>
        <v>0</v>
      </c>
      <c r="BF191" s="101">
        <f>IF(N191="znížená",J191,0)</f>
        <v>0</v>
      </c>
      <c r="BG191" s="101">
        <f>IF(N191="zákl. prenesená",J191,0)</f>
        <v>0</v>
      </c>
      <c r="BH191" s="101">
        <f>IF(N191="zníž. prenesená",J191,0)</f>
        <v>0</v>
      </c>
      <c r="BI191" s="101">
        <f>IF(N191="nulová",J191,0)</f>
        <v>0</v>
      </c>
      <c r="BJ191" s="15" t="s">
        <v>90</v>
      </c>
      <c r="BK191" s="101">
        <f>ROUND(I191*H191,2)</f>
        <v>0</v>
      </c>
      <c r="BL191" s="15" t="s">
        <v>267</v>
      </c>
      <c r="BM191" s="173" t="s">
        <v>274</v>
      </c>
    </row>
    <row r="192" spans="2:65" s="1" customFormat="1" ht="49.9" customHeight="1">
      <c r="B192" s="32"/>
      <c r="E192" s="153" t="s">
        <v>275</v>
      </c>
      <c r="F192" s="153" t="s">
        <v>276</v>
      </c>
      <c r="J192" s="134">
        <f t="shared" ref="J192:J197" si="15">BK192</f>
        <v>0</v>
      </c>
      <c r="L192" s="32"/>
      <c r="M192" s="190"/>
      <c r="T192" s="59"/>
      <c r="AT192" s="15" t="s">
        <v>76</v>
      </c>
      <c r="AU192" s="15" t="s">
        <v>77</v>
      </c>
      <c r="AY192" s="15" t="s">
        <v>277</v>
      </c>
      <c r="BK192" s="101">
        <f>SUM(BK193:BK197)</f>
        <v>0</v>
      </c>
    </row>
    <row r="193" spans="2:63" s="1" customFormat="1" ht="16.350000000000001" customHeight="1">
      <c r="B193" s="32"/>
      <c r="C193" s="191" t="s">
        <v>1</v>
      </c>
      <c r="D193" s="191" t="s">
        <v>155</v>
      </c>
      <c r="E193" s="192" t="s">
        <v>1</v>
      </c>
      <c r="F193" s="193" t="s">
        <v>1</v>
      </c>
      <c r="G193" s="194" t="s">
        <v>1</v>
      </c>
      <c r="H193" s="195"/>
      <c r="I193" s="196"/>
      <c r="J193" s="197">
        <f t="shared" si="15"/>
        <v>0</v>
      </c>
      <c r="K193" s="169"/>
      <c r="L193" s="32"/>
      <c r="M193" s="198" t="s">
        <v>1</v>
      </c>
      <c r="N193" s="199" t="s">
        <v>43</v>
      </c>
      <c r="T193" s="59"/>
      <c r="AT193" s="15" t="s">
        <v>277</v>
      </c>
      <c r="AU193" s="15" t="s">
        <v>84</v>
      </c>
      <c r="AY193" s="15" t="s">
        <v>277</v>
      </c>
      <c r="BE193" s="101">
        <f>IF(N193="základná",J193,0)</f>
        <v>0</v>
      </c>
      <c r="BF193" s="101">
        <f>IF(N193="znížená",J193,0)</f>
        <v>0</v>
      </c>
      <c r="BG193" s="101">
        <f>IF(N193="zákl. prenesená",J193,0)</f>
        <v>0</v>
      </c>
      <c r="BH193" s="101">
        <f>IF(N193="zníž. prenesená",J193,0)</f>
        <v>0</v>
      </c>
      <c r="BI193" s="101">
        <f>IF(N193="nulová",J193,0)</f>
        <v>0</v>
      </c>
      <c r="BJ193" s="15" t="s">
        <v>90</v>
      </c>
      <c r="BK193" s="101">
        <f>I193*H193</f>
        <v>0</v>
      </c>
    </row>
    <row r="194" spans="2:63" s="1" customFormat="1" ht="16.350000000000001" customHeight="1">
      <c r="B194" s="32"/>
      <c r="C194" s="191" t="s">
        <v>1</v>
      </c>
      <c r="D194" s="191" t="s">
        <v>155</v>
      </c>
      <c r="E194" s="192" t="s">
        <v>1</v>
      </c>
      <c r="F194" s="193" t="s">
        <v>1</v>
      </c>
      <c r="G194" s="194" t="s">
        <v>1</v>
      </c>
      <c r="H194" s="195"/>
      <c r="I194" s="196"/>
      <c r="J194" s="197">
        <f t="shared" si="15"/>
        <v>0</v>
      </c>
      <c r="K194" s="169"/>
      <c r="L194" s="32"/>
      <c r="M194" s="198" t="s">
        <v>1</v>
      </c>
      <c r="N194" s="199" t="s">
        <v>43</v>
      </c>
      <c r="T194" s="59"/>
      <c r="AT194" s="15" t="s">
        <v>277</v>
      </c>
      <c r="AU194" s="15" t="s">
        <v>84</v>
      </c>
      <c r="AY194" s="15" t="s">
        <v>277</v>
      </c>
      <c r="BE194" s="101">
        <f>IF(N194="základná",J194,0)</f>
        <v>0</v>
      </c>
      <c r="BF194" s="101">
        <f>IF(N194="znížená",J194,0)</f>
        <v>0</v>
      </c>
      <c r="BG194" s="101">
        <f>IF(N194="zákl. prenesená",J194,0)</f>
        <v>0</v>
      </c>
      <c r="BH194" s="101">
        <f>IF(N194="zníž. prenesená",J194,0)</f>
        <v>0</v>
      </c>
      <c r="BI194" s="101">
        <f>IF(N194="nulová",J194,0)</f>
        <v>0</v>
      </c>
      <c r="BJ194" s="15" t="s">
        <v>90</v>
      </c>
      <c r="BK194" s="101">
        <f>I194*H194</f>
        <v>0</v>
      </c>
    </row>
    <row r="195" spans="2:63" s="1" customFormat="1" ht="16.350000000000001" customHeight="1">
      <c r="B195" s="32"/>
      <c r="C195" s="191" t="s">
        <v>1</v>
      </c>
      <c r="D195" s="191" t="s">
        <v>155</v>
      </c>
      <c r="E195" s="192" t="s">
        <v>1</v>
      </c>
      <c r="F195" s="193" t="s">
        <v>1</v>
      </c>
      <c r="G195" s="194" t="s">
        <v>1</v>
      </c>
      <c r="H195" s="195"/>
      <c r="I195" s="196"/>
      <c r="J195" s="197">
        <f t="shared" si="15"/>
        <v>0</v>
      </c>
      <c r="K195" s="169"/>
      <c r="L195" s="32"/>
      <c r="M195" s="198" t="s">
        <v>1</v>
      </c>
      <c r="N195" s="199" t="s">
        <v>43</v>
      </c>
      <c r="T195" s="59"/>
      <c r="AT195" s="15" t="s">
        <v>277</v>
      </c>
      <c r="AU195" s="15" t="s">
        <v>84</v>
      </c>
      <c r="AY195" s="15" t="s">
        <v>277</v>
      </c>
      <c r="BE195" s="101">
        <f>IF(N195="základná",J195,0)</f>
        <v>0</v>
      </c>
      <c r="BF195" s="101">
        <f>IF(N195="znížená",J195,0)</f>
        <v>0</v>
      </c>
      <c r="BG195" s="101">
        <f>IF(N195="zákl. prenesená",J195,0)</f>
        <v>0</v>
      </c>
      <c r="BH195" s="101">
        <f>IF(N195="zníž. prenesená",J195,0)</f>
        <v>0</v>
      </c>
      <c r="BI195" s="101">
        <f>IF(N195="nulová",J195,0)</f>
        <v>0</v>
      </c>
      <c r="BJ195" s="15" t="s">
        <v>90</v>
      </c>
      <c r="BK195" s="101">
        <f>I195*H195</f>
        <v>0</v>
      </c>
    </row>
    <row r="196" spans="2:63" s="1" customFormat="1" ht="16.350000000000001" customHeight="1">
      <c r="B196" s="32"/>
      <c r="C196" s="191" t="s">
        <v>1</v>
      </c>
      <c r="D196" s="191" t="s">
        <v>155</v>
      </c>
      <c r="E196" s="192" t="s">
        <v>1</v>
      </c>
      <c r="F196" s="193" t="s">
        <v>1</v>
      </c>
      <c r="G196" s="194" t="s">
        <v>1</v>
      </c>
      <c r="H196" s="195"/>
      <c r="I196" s="196"/>
      <c r="J196" s="197">
        <f t="shared" si="15"/>
        <v>0</v>
      </c>
      <c r="K196" s="169"/>
      <c r="L196" s="32"/>
      <c r="M196" s="198" t="s">
        <v>1</v>
      </c>
      <c r="N196" s="199" t="s">
        <v>43</v>
      </c>
      <c r="T196" s="59"/>
      <c r="AT196" s="15" t="s">
        <v>277</v>
      </c>
      <c r="AU196" s="15" t="s">
        <v>84</v>
      </c>
      <c r="AY196" s="15" t="s">
        <v>277</v>
      </c>
      <c r="BE196" s="101">
        <f>IF(N196="základná",J196,0)</f>
        <v>0</v>
      </c>
      <c r="BF196" s="101">
        <f>IF(N196="znížená",J196,0)</f>
        <v>0</v>
      </c>
      <c r="BG196" s="101">
        <f>IF(N196="zákl. prenesená",J196,0)</f>
        <v>0</v>
      </c>
      <c r="BH196" s="101">
        <f>IF(N196="zníž. prenesená",J196,0)</f>
        <v>0</v>
      </c>
      <c r="BI196" s="101">
        <f>IF(N196="nulová",J196,0)</f>
        <v>0</v>
      </c>
      <c r="BJ196" s="15" t="s">
        <v>90</v>
      </c>
      <c r="BK196" s="101">
        <f>I196*H196</f>
        <v>0</v>
      </c>
    </row>
    <row r="197" spans="2:63" s="1" customFormat="1" ht="16.350000000000001" customHeight="1">
      <c r="B197" s="32"/>
      <c r="C197" s="191" t="s">
        <v>1</v>
      </c>
      <c r="D197" s="191" t="s">
        <v>155</v>
      </c>
      <c r="E197" s="192" t="s">
        <v>1</v>
      </c>
      <c r="F197" s="193" t="s">
        <v>1</v>
      </c>
      <c r="G197" s="194" t="s">
        <v>1</v>
      </c>
      <c r="H197" s="195"/>
      <c r="I197" s="196"/>
      <c r="J197" s="197">
        <f t="shared" si="15"/>
        <v>0</v>
      </c>
      <c r="K197" s="169"/>
      <c r="L197" s="32"/>
      <c r="M197" s="198" t="s">
        <v>1</v>
      </c>
      <c r="N197" s="199" t="s">
        <v>43</v>
      </c>
      <c r="O197" s="200"/>
      <c r="P197" s="200"/>
      <c r="Q197" s="200"/>
      <c r="R197" s="200"/>
      <c r="S197" s="200"/>
      <c r="T197" s="201"/>
      <c r="AT197" s="15" t="s">
        <v>277</v>
      </c>
      <c r="AU197" s="15" t="s">
        <v>84</v>
      </c>
      <c r="AY197" s="15" t="s">
        <v>277</v>
      </c>
      <c r="BE197" s="101">
        <f>IF(N197="základná",J197,0)</f>
        <v>0</v>
      </c>
      <c r="BF197" s="101">
        <f>IF(N197="znížená",J197,0)</f>
        <v>0</v>
      </c>
      <c r="BG197" s="101">
        <f>IF(N197="zákl. prenesená",J197,0)</f>
        <v>0</v>
      </c>
      <c r="BH197" s="101">
        <f>IF(N197="zníž. prenesená",J197,0)</f>
        <v>0</v>
      </c>
      <c r="BI197" s="101">
        <f>IF(N197="nulová",J197,0)</f>
        <v>0</v>
      </c>
      <c r="BJ197" s="15" t="s">
        <v>90</v>
      </c>
      <c r="BK197" s="101">
        <f>I197*H197</f>
        <v>0</v>
      </c>
    </row>
    <row r="198" spans="2:63" s="1" customFormat="1" ht="6.95" customHeight="1"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32"/>
    </row>
  </sheetData>
  <sheetProtection algorithmName="SHA-512" hashValue="SLEBljsHrCYrBl8f9ZNC7YzNliVXBPxeqxL0XP7K3kHydy4dn6aFltB5FdsxcE+mkEiU2yGvNnRAQwAVLvgOAQ==" saltValue="bAa4qixyjRxQBtMW1FVYIHFoCeidonOdDq2YS+8G7VeHQl6tE/XJxNEQA33SDNjqt8o+WG9JsxrPuyeqnmYIGg==" spinCount="100000" sheet="1" objects="1" scenarios="1" formatColumns="0" formatRows="0" autoFilter="0"/>
  <autoFilter ref="C139:K197" xr:uid="{00000000-0009-0000-0000-000001000000}"/>
  <mergeCells count="17">
    <mergeCell ref="E20:H20"/>
    <mergeCell ref="E29:H29"/>
    <mergeCell ref="E132:H132"/>
    <mergeCell ref="L2:V2"/>
    <mergeCell ref="D114:F114"/>
    <mergeCell ref="D115:F115"/>
    <mergeCell ref="D116:F116"/>
    <mergeCell ref="E128:H128"/>
    <mergeCell ref="E130:H130"/>
    <mergeCell ref="E85:H85"/>
    <mergeCell ref="E87:H87"/>
    <mergeCell ref="E89:H89"/>
    <mergeCell ref="D112:F112"/>
    <mergeCell ref="D113:F113"/>
    <mergeCell ref="E7:H7"/>
    <mergeCell ref="E9:H9"/>
    <mergeCell ref="E11:H11"/>
  </mergeCells>
  <dataValidations count="2">
    <dataValidation type="list" allowBlank="1" showInputMessage="1" showErrorMessage="1" error="Povolené sú hodnoty K, M." sqref="D193:D198" xr:uid="{00000000-0002-0000-0100-000000000000}">
      <formula1>"K, M"</formula1>
    </dataValidation>
    <dataValidation type="list" allowBlank="1" showInputMessage="1" showErrorMessage="1" error="Povolené sú hodnoty základná, znížená, nulová." sqref="N193:N198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8"/>
  <sheetViews>
    <sheetView showGridLines="0" topLeftCell="A122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5" t="s">
        <v>94</v>
      </c>
      <c r="AZ2" s="107" t="s">
        <v>104</v>
      </c>
      <c r="BA2" s="107" t="s">
        <v>105</v>
      </c>
      <c r="BB2" s="107" t="s">
        <v>1</v>
      </c>
      <c r="BC2" s="107" t="s">
        <v>278</v>
      </c>
      <c r="BD2" s="107" t="s">
        <v>90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  <c r="AZ3" s="107" t="s">
        <v>107</v>
      </c>
      <c r="BA3" s="107" t="s">
        <v>1</v>
      </c>
      <c r="BB3" s="107" t="s">
        <v>1</v>
      </c>
      <c r="BC3" s="107" t="s">
        <v>279</v>
      </c>
      <c r="BD3" s="107" t="s">
        <v>90</v>
      </c>
    </row>
    <row r="4" spans="2:56" ht="24.95" customHeight="1">
      <c r="B4" s="18"/>
      <c r="D4" s="19" t="s">
        <v>109</v>
      </c>
      <c r="L4" s="18"/>
      <c r="M4" s="108" t="s">
        <v>9</v>
      </c>
      <c r="AT4" s="15" t="s">
        <v>4</v>
      </c>
    </row>
    <row r="5" spans="2:56" ht="6.95" customHeight="1">
      <c r="B5" s="18"/>
      <c r="L5" s="18"/>
    </row>
    <row r="6" spans="2:56" ht="12" customHeight="1">
      <c r="B6" s="18"/>
      <c r="D6" s="25" t="s">
        <v>15</v>
      </c>
      <c r="L6" s="18"/>
    </row>
    <row r="7" spans="2:56" ht="16.5" customHeight="1">
      <c r="B7" s="18"/>
      <c r="E7" s="262" t="str">
        <f>'Rekapitulácia stavby'!K6</f>
        <v>Depo Jurajov Dvor</v>
      </c>
      <c r="F7" s="263"/>
      <c r="G7" s="263"/>
      <c r="H7" s="263"/>
      <c r="L7" s="18"/>
    </row>
    <row r="8" spans="2:56" ht="12" customHeight="1">
      <c r="B8" s="18"/>
      <c r="D8" s="25" t="s">
        <v>110</v>
      </c>
      <c r="L8" s="18"/>
    </row>
    <row r="9" spans="2:56" s="1" customFormat="1" ht="16.5" customHeight="1">
      <c r="B9" s="32"/>
      <c r="E9" s="262" t="s">
        <v>111</v>
      </c>
      <c r="F9" s="261"/>
      <c r="G9" s="261"/>
      <c r="H9" s="261"/>
      <c r="L9" s="32"/>
    </row>
    <row r="10" spans="2:56" s="1" customFormat="1" ht="12" customHeight="1">
      <c r="B10" s="32"/>
      <c r="D10" s="25" t="s">
        <v>112</v>
      </c>
      <c r="L10" s="32"/>
    </row>
    <row r="11" spans="2:56" s="1" customFormat="1" ht="16.5" customHeight="1">
      <c r="B11" s="32"/>
      <c r="E11" s="211" t="s">
        <v>280</v>
      </c>
      <c r="F11" s="261"/>
      <c r="G11" s="261"/>
      <c r="H11" s="261"/>
      <c r="L11" s="32"/>
    </row>
    <row r="12" spans="2:56" s="1" customFormat="1">
      <c r="B12" s="32"/>
      <c r="L12" s="32"/>
    </row>
    <row r="13" spans="2:56" s="1" customFormat="1" ht="12" customHeight="1">
      <c r="B13" s="32"/>
      <c r="D13" s="25" t="s">
        <v>17</v>
      </c>
      <c r="F13" s="23" t="s">
        <v>1</v>
      </c>
      <c r="I13" s="25" t="s">
        <v>18</v>
      </c>
      <c r="J13" s="23" t="s">
        <v>1</v>
      </c>
      <c r="L13" s="32"/>
    </row>
    <row r="14" spans="2:56" s="1" customFormat="1" ht="12" customHeight="1">
      <c r="B14" s="32"/>
      <c r="D14" s="25" t="s">
        <v>19</v>
      </c>
      <c r="F14" s="23" t="s">
        <v>20</v>
      </c>
      <c r="I14" s="25" t="s">
        <v>21</v>
      </c>
      <c r="J14" s="55">
        <f>'Rekapitulácia stavby'!AN8</f>
        <v>45855</v>
      </c>
      <c r="L14" s="32"/>
    </row>
    <row r="15" spans="2:56" s="1" customFormat="1" ht="10.9" customHeight="1">
      <c r="B15" s="32"/>
      <c r="L15" s="32"/>
    </row>
    <row r="16" spans="2:56" s="1" customFormat="1" ht="12" customHeight="1">
      <c r="B16" s="32"/>
      <c r="D16" s="25" t="s">
        <v>22</v>
      </c>
      <c r="I16" s="25" t="s">
        <v>23</v>
      </c>
      <c r="J16" s="23" t="s">
        <v>24</v>
      </c>
      <c r="L16" s="32"/>
    </row>
    <row r="17" spans="2:12" s="1" customFormat="1" ht="18" customHeight="1">
      <c r="B17" s="32"/>
      <c r="E17" s="23" t="s">
        <v>25</v>
      </c>
      <c r="I17" s="25" t="s">
        <v>26</v>
      </c>
      <c r="J17" s="23" t="s">
        <v>27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5" t="s">
        <v>28</v>
      </c>
      <c r="I19" s="25" t="s">
        <v>23</v>
      </c>
      <c r="J19" s="26" t="str">
        <f>'Rekapitulácia stavby'!AN13</f>
        <v>Vyplň údaj</v>
      </c>
      <c r="L19" s="32"/>
    </row>
    <row r="20" spans="2:12" s="1" customFormat="1" ht="18" customHeight="1">
      <c r="B20" s="32"/>
      <c r="E20" s="264" t="str">
        <f>'Rekapitulácia stavby'!E14</f>
        <v>Vyplň údaj</v>
      </c>
      <c r="F20" s="237"/>
      <c r="G20" s="237"/>
      <c r="H20" s="237"/>
      <c r="I20" s="25" t="s">
        <v>26</v>
      </c>
      <c r="J20" s="26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5" t="s">
        <v>30</v>
      </c>
      <c r="I22" s="25" t="s">
        <v>23</v>
      </c>
      <c r="J22" s="23" t="str">
        <f>IF('Rekapitulácia stavby'!AN16="","",'Rekapitulácia stavby'!AN16)</f>
        <v/>
      </c>
      <c r="L22" s="32"/>
    </row>
    <row r="23" spans="2:12" s="1" customFormat="1" ht="18" customHeight="1">
      <c r="B23" s="32"/>
      <c r="E23" s="23" t="str">
        <f>IF('Rekapitulácia stavby'!E17="","",'Rekapitulácia stavby'!E17)</f>
        <v xml:space="preserve"> </v>
      </c>
      <c r="I23" s="25" t="s">
        <v>26</v>
      </c>
      <c r="J23" s="23" t="str">
        <f>IF('Rekapitulácia stavby'!AN17="","",'Rekapitulácia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5" t="s">
        <v>33</v>
      </c>
      <c r="I25" s="25" t="s">
        <v>23</v>
      </c>
      <c r="J25" s="23" t="str">
        <f>IF('Rekapitulácia stavby'!AN19="","",'Rekapitulácia stavby'!AN19)</f>
        <v/>
      </c>
      <c r="L25" s="32"/>
    </row>
    <row r="26" spans="2:12" s="1" customFormat="1" ht="18" customHeight="1">
      <c r="B26" s="32"/>
      <c r="E26" s="23" t="str">
        <f>IF('Rekapitulácia stavby'!E20="","",'Rekapitulácia stavby'!E20)</f>
        <v xml:space="preserve"> </v>
      </c>
      <c r="I26" s="25" t="s">
        <v>26</v>
      </c>
      <c r="J26" s="23" t="str">
        <f>IF('Rekapitulácia stavby'!AN20="","",'Rekapitulácia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5" t="s">
        <v>34</v>
      </c>
      <c r="L28" s="32"/>
    </row>
    <row r="29" spans="2:12" s="7" customFormat="1" ht="16.5" customHeight="1">
      <c r="B29" s="109"/>
      <c r="E29" s="242" t="s">
        <v>1</v>
      </c>
      <c r="F29" s="242"/>
      <c r="G29" s="242"/>
      <c r="H29" s="242"/>
      <c r="L29" s="109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14.45" customHeight="1">
      <c r="B32" s="32"/>
      <c r="D32" s="23" t="s">
        <v>114</v>
      </c>
      <c r="J32" s="31">
        <f>J98</f>
        <v>0</v>
      </c>
      <c r="L32" s="32"/>
    </row>
    <row r="33" spans="2:12" s="1" customFormat="1" ht="14.45" customHeight="1">
      <c r="B33" s="32"/>
      <c r="D33" s="30" t="s">
        <v>98</v>
      </c>
      <c r="J33" s="31">
        <f>J111</f>
        <v>0</v>
      </c>
      <c r="L33" s="32"/>
    </row>
    <row r="34" spans="2:12" s="1" customFormat="1" ht="25.35" customHeight="1">
      <c r="B34" s="32"/>
      <c r="D34" s="110" t="s">
        <v>37</v>
      </c>
      <c r="J34" s="69">
        <f>ROUND(J32 + J33, 2)</f>
        <v>0</v>
      </c>
      <c r="L34" s="32"/>
    </row>
    <row r="35" spans="2:12" s="1" customFormat="1" ht="6.95" customHeight="1">
      <c r="B35" s="32"/>
      <c r="D35" s="56"/>
      <c r="E35" s="56"/>
      <c r="F35" s="56"/>
      <c r="G35" s="56"/>
      <c r="H35" s="56"/>
      <c r="I35" s="56"/>
      <c r="J35" s="56"/>
      <c r="K35" s="56"/>
      <c r="L35" s="32"/>
    </row>
    <row r="36" spans="2:12" s="1" customFormat="1" ht="14.45" customHeight="1">
      <c r="B36" s="32"/>
      <c r="F36" s="35" t="s">
        <v>39</v>
      </c>
      <c r="I36" s="35" t="s">
        <v>38</v>
      </c>
      <c r="J36" s="35" t="s">
        <v>40</v>
      </c>
      <c r="L36" s="32"/>
    </row>
    <row r="37" spans="2:12" s="1" customFormat="1" ht="14.45" customHeight="1">
      <c r="B37" s="32"/>
      <c r="D37" s="58" t="s">
        <v>41</v>
      </c>
      <c r="E37" s="37" t="s">
        <v>42</v>
      </c>
      <c r="F37" s="111">
        <f>ROUND((ROUND((SUM(BE111:BE118) + SUM(BE140:BE191)),  2) + SUM(BE193:BE197)), 2)</f>
        <v>0</v>
      </c>
      <c r="G37" s="112"/>
      <c r="H37" s="112"/>
      <c r="I37" s="113">
        <v>0.23</v>
      </c>
      <c r="J37" s="111">
        <f>ROUND((ROUND(((SUM(BE111:BE118) + SUM(BE140:BE191))*I37),  2) + (SUM(BE193:BE197)*I37)), 2)</f>
        <v>0</v>
      </c>
      <c r="L37" s="32"/>
    </row>
    <row r="38" spans="2:12" s="1" customFormat="1" ht="14.45" customHeight="1">
      <c r="B38" s="32"/>
      <c r="E38" s="37" t="s">
        <v>43</v>
      </c>
      <c r="F38" s="111">
        <f>ROUND((ROUND((SUM(BF111:BF118) + SUM(BF140:BF191)),  2) + SUM(BF193:BF197)), 2)</f>
        <v>0</v>
      </c>
      <c r="G38" s="112"/>
      <c r="H38" s="112"/>
      <c r="I38" s="113">
        <v>0.23</v>
      </c>
      <c r="J38" s="111">
        <f>ROUND((ROUND(((SUM(BF111:BF118) + SUM(BF140:BF191))*I38),  2) + (SUM(BF193:BF197)*I38)), 2)</f>
        <v>0</v>
      </c>
      <c r="L38" s="32"/>
    </row>
    <row r="39" spans="2:12" s="1" customFormat="1" ht="14.45" hidden="1" customHeight="1">
      <c r="B39" s="32"/>
      <c r="E39" s="25" t="s">
        <v>44</v>
      </c>
      <c r="F39" s="89">
        <f>ROUND((ROUND((SUM(BG111:BG118) + SUM(BG140:BG191)),  2) + SUM(BG193:BG197)), 2)</f>
        <v>0</v>
      </c>
      <c r="I39" s="114">
        <v>0.23</v>
      </c>
      <c r="J39" s="89">
        <f>0</f>
        <v>0</v>
      </c>
      <c r="L39" s="32"/>
    </row>
    <row r="40" spans="2:12" s="1" customFormat="1" ht="14.45" hidden="1" customHeight="1">
      <c r="B40" s="32"/>
      <c r="E40" s="25" t="s">
        <v>45</v>
      </c>
      <c r="F40" s="89">
        <f>ROUND((ROUND((SUM(BH111:BH118) + SUM(BH140:BH191)),  2) + SUM(BH193:BH197)), 2)</f>
        <v>0</v>
      </c>
      <c r="I40" s="114">
        <v>0.23</v>
      </c>
      <c r="J40" s="89">
        <f>0</f>
        <v>0</v>
      </c>
      <c r="L40" s="32"/>
    </row>
    <row r="41" spans="2:12" s="1" customFormat="1" ht="14.45" hidden="1" customHeight="1">
      <c r="B41" s="32"/>
      <c r="E41" s="37" t="s">
        <v>46</v>
      </c>
      <c r="F41" s="111">
        <f>ROUND((ROUND((SUM(BI111:BI118) + SUM(BI140:BI191)),  2) + SUM(BI193:BI197)), 2)</f>
        <v>0</v>
      </c>
      <c r="G41" s="112"/>
      <c r="H41" s="112"/>
      <c r="I41" s="113">
        <v>0</v>
      </c>
      <c r="J41" s="111">
        <f>0</f>
        <v>0</v>
      </c>
      <c r="L41" s="32"/>
    </row>
    <row r="42" spans="2:12" s="1" customFormat="1" ht="6.95" customHeight="1">
      <c r="B42" s="32"/>
      <c r="L42" s="32"/>
    </row>
    <row r="43" spans="2:12" s="1" customFormat="1" ht="25.35" customHeight="1">
      <c r="B43" s="32"/>
      <c r="C43" s="105"/>
      <c r="D43" s="115" t="s">
        <v>47</v>
      </c>
      <c r="E43" s="60"/>
      <c r="F43" s="60"/>
      <c r="G43" s="116" t="s">
        <v>48</v>
      </c>
      <c r="H43" s="117" t="s">
        <v>49</v>
      </c>
      <c r="I43" s="60"/>
      <c r="J43" s="118">
        <f>SUM(J34:J41)</f>
        <v>0</v>
      </c>
      <c r="K43" s="119"/>
      <c r="L43" s="32"/>
    </row>
    <row r="44" spans="2:12" s="1" customFormat="1" ht="14.45" customHeight="1">
      <c r="B44" s="32"/>
      <c r="L44" s="32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2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32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2"/>
      <c r="D61" s="46" t="s">
        <v>52</v>
      </c>
      <c r="E61" s="34"/>
      <c r="F61" s="120" t="s">
        <v>53</v>
      </c>
      <c r="G61" s="46" t="s">
        <v>52</v>
      </c>
      <c r="H61" s="34"/>
      <c r="I61" s="34"/>
      <c r="J61" s="121" t="s">
        <v>53</v>
      </c>
      <c r="K61" s="34"/>
      <c r="L61" s="32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2"/>
      <c r="D65" s="44" t="s">
        <v>54</v>
      </c>
      <c r="E65" s="45"/>
      <c r="F65" s="45"/>
      <c r="G65" s="44" t="s">
        <v>55</v>
      </c>
      <c r="H65" s="45"/>
      <c r="I65" s="45"/>
      <c r="J65" s="45"/>
      <c r="K65" s="45"/>
      <c r="L65" s="32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2"/>
      <c r="D76" s="46" t="s">
        <v>52</v>
      </c>
      <c r="E76" s="34"/>
      <c r="F76" s="120" t="s">
        <v>53</v>
      </c>
      <c r="G76" s="46" t="s">
        <v>52</v>
      </c>
      <c r="H76" s="34"/>
      <c r="I76" s="34"/>
      <c r="J76" s="121" t="s">
        <v>53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19" t="s">
        <v>115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5" t="s">
        <v>15</v>
      </c>
      <c r="L84" s="32"/>
    </row>
    <row r="85" spans="2:12" s="1" customFormat="1" ht="16.5" customHeight="1">
      <c r="B85" s="32"/>
      <c r="E85" s="262" t="str">
        <f>E7</f>
        <v>Depo Jurajov Dvor</v>
      </c>
      <c r="F85" s="263"/>
      <c r="G85" s="263"/>
      <c r="H85" s="263"/>
      <c r="L85" s="32"/>
    </row>
    <row r="86" spans="2:12" ht="12" customHeight="1">
      <c r="B86" s="18"/>
      <c r="C86" s="25" t="s">
        <v>110</v>
      </c>
      <c r="L86" s="18"/>
    </row>
    <row r="87" spans="2:12" s="1" customFormat="1" ht="16.5" customHeight="1">
      <c r="B87" s="32"/>
      <c r="E87" s="262" t="s">
        <v>111</v>
      </c>
      <c r="F87" s="261"/>
      <c r="G87" s="261"/>
      <c r="H87" s="261"/>
      <c r="L87" s="32"/>
    </row>
    <row r="88" spans="2:12" s="1" customFormat="1" ht="12" customHeight="1">
      <c r="B88" s="32"/>
      <c r="C88" s="25" t="s">
        <v>112</v>
      </c>
      <c r="L88" s="32"/>
    </row>
    <row r="89" spans="2:12" s="1" customFormat="1" ht="16.5" customHeight="1">
      <c r="B89" s="32"/>
      <c r="E89" s="211" t="str">
        <f>E11</f>
        <v>02 - Spevnená plocha B pred drevoskladom</v>
      </c>
      <c r="F89" s="261"/>
      <c r="G89" s="261"/>
      <c r="H89" s="261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5" t="s">
        <v>19</v>
      </c>
      <c r="F91" s="23" t="str">
        <f>F14</f>
        <v>Bratislava</v>
      </c>
      <c r="I91" s="25" t="s">
        <v>21</v>
      </c>
      <c r="J91" s="55">
        <f>IF(J14="","",J14)</f>
        <v>45855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5" t="s">
        <v>22</v>
      </c>
      <c r="F93" s="23" t="str">
        <f>E17</f>
        <v>Dopravný podnik Bratislava, akciová spoločnosť</v>
      </c>
      <c r="I93" s="25" t="s">
        <v>30</v>
      </c>
      <c r="J93" s="28" t="str">
        <f>E23</f>
        <v xml:space="preserve"> </v>
      </c>
      <c r="L93" s="32"/>
    </row>
    <row r="94" spans="2:12" s="1" customFormat="1" ht="15.2" customHeight="1">
      <c r="B94" s="32"/>
      <c r="C94" s="25" t="s">
        <v>28</v>
      </c>
      <c r="F94" s="23" t="str">
        <f>IF(E20="","",E20)</f>
        <v>Vyplň údaj</v>
      </c>
      <c r="I94" s="25" t="s">
        <v>33</v>
      </c>
      <c r="J94" s="28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22" t="s">
        <v>116</v>
      </c>
      <c r="D96" s="105"/>
      <c r="E96" s="105"/>
      <c r="F96" s="105"/>
      <c r="G96" s="105"/>
      <c r="H96" s="105"/>
      <c r="I96" s="105"/>
      <c r="J96" s="123" t="s">
        <v>117</v>
      </c>
      <c r="K96" s="105"/>
      <c r="L96" s="32"/>
    </row>
    <row r="97" spans="2:65" s="1" customFormat="1" ht="10.35" customHeight="1">
      <c r="B97" s="32"/>
      <c r="L97" s="32"/>
    </row>
    <row r="98" spans="2:65" s="1" customFormat="1" ht="22.9" customHeight="1">
      <c r="B98" s="32"/>
      <c r="C98" s="124" t="s">
        <v>118</v>
      </c>
      <c r="J98" s="69">
        <f>J140</f>
        <v>0</v>
      </c>
      <c r="L98" s="32"/>
      <c r="AU98" s="15" t="s">
        <v>119</v>
      </c>
    </row>
    <row r="99" spans="2:65" s="8" customFormat="1" ht="24.95" customHeight="1">
      <c r="B99" s="125"/>
      <c r="D99" s="126" t="s">
        <v>120</v>
      </c>
      <c r="E99" s="127"/>
      <c r="F99" s="127"/>
      <c r="G99" s="127"/>
      <c r="H99" s="127"/>
      <c r="I99" s="127"/>
      <c r="J99" s="128">
        <f>J141</f>
        <v>0</v>
      </c>
      <c r="L99" s="125"/>
    </row>
    <row r="100" spans="2:65" s="9" customFormat="1" ht="19.899999999999999" customHeight="1">
      <c r="B100" s="129"/>
      <c r="D100" s="130" t="s">
        <v>121</v>
      </c>
      <c r="E100" s="131"/>
      <c r="F100" s="131"/>
      <c r="G100" s="131"/>
      <c r="H100" s="131"/>
      <c r="I100" s="131"/>
      <c r="J100" s="132">
        <f>J142</f>
        <v>0</v>
      </c>
      <c r="L100" s="129"/>
    </row>
    <row r="101" spans="2:65" s="9" customFormat="1" ht="19.899999999999999" customHeight="1">
      <c r="B101" s="129"/>
      <c r="D101" s="130" t="s">
        <v>122</v>
      </c>
      <c r="E101" s="131"/>
      <c r="F101" s="131"/>
      <c r="G101" s="131"/>
      <c r="H101" s="131"/>
      <c r="I101" s="131"/>
      <c r="J101" s="132">
        <f>J150</f>
        <v>0</v>
      </c>
      <c r="L101" s="129"/>
    </row>
    <row r="102" spans="2:65" s="9" customFormat="1" ht="19.899999999999999" customHeight="1">
      <c r="B102" s="129"/>
      <c r="D102" s="130" t="s">
        <v>123</v>
      </c>
      <c r="E102" s="131"/>
      <c r="F102" s="131"/>
      <c r="G102" s="131"/>
      <c r="H102" s="131"/>
      <c r="I102" s="131"/>
      <c r="J102" s="132">
        <f>J156</f>
        <v>0</v>
      </c>
      <c r="L102" s="129"/>
    </row>
    <row r="103" spans="2:65" s="9" customFormat="1" ht="19.899999999999999" customHeight="1">
      <c r="B103" s="129"/>
      <c r="D103" s="130" t="s">
        <v>124</v>
      </c>
      <c r="E103" s="131"/>
      <c r="F103" s="131"/>
      <c r="G103" s="131"/>
      <c r="H103" s="131"/>
      <c r="I103" s="131"/>
      <c r="J103" s="132">
        <f>J161</f>
        <v>0</v>
      </c>
      <c r="L103" s="129"/>
    </row>
    <row r="104" spans="2:65" s="9" customFormat="1" ht="19.899999999999999" customHeight="1">
      <c r="B104" s="129"/>
      <c r="D104" s="130" t="s">
        <v>125</v>
      </c>
      <c r="E104" s="131"/>
      <c r="F104" s="131"/>
      <c r="G104" s="131"/>
      <c r="H104" s="131"/>
      <c r="I104" s="131"/>
      <c r="J104" s="132">
        <f>J168</f>
        <v>0</v>
      </c>
      <c r="L104" s="129"/>
    </row>
    <row r="105" spans="2:65" s="9" customFormat="1" ht="19.899999999999999" customHeight="1">
      <c r="B105" s="129"/>
      <c r="D105" s="130" t="s">
        <v>126</v>
      </c>
      <c r="E105" s="131"/>
      <c r="F105" s="131"/>
      <c r="G105" s="131"/>
      <c r="H105" s="131"/>
      <c r="I105" s="131"/>
      <c r="J105" s="132">
        <f>J183</f>
        <v>0</v>
      </c>
      <c r="L105" s="129"/>
    </row>
    <row r="106" spans="2:65" s="8" customFormat="1" ht="24.95" customHeight="1">
      <c r="B106" s="125"/>
      <c r="D106" s="126" t="s">
        <v>127</v>
      </c>
      <c r="E106" s="127"/>
      <c r="F106" s="127"/>
      <c r="G106" s="127"/>
      <c r="H106" s="127"/>
      <c r="I106" s="127"/>
      <c r="J106" s="128">
        <f>J185</f>
        <v>0</v>
      </c>
      <c r="L106" s="125"/>
    </row>
    <row r="107" spans="2:65" s="8" customFormat="1" ht="24.95" customHeight="1">
      <c r="B107" s="125"/>
      <c r="D107" s="126" t="s">
        <v>128</v>
      </c>
      <c r="E107" s="127"/>
      <c r="F107" s="127"/>
      <c r="G107" s="127"/>
      <c r="H107" s="127"/>
      <c r="I107" s="127"/>
      <c r="J107" s="128">
        <f>J188</f>
        <v>0</v>
      </c>
      <c r="L107" s="125"/>
    </row>
    <row r="108" spans="2:65" s="8" customFormat="1" ht="21.75" customHeight="1">
      <c r="B108" s="125"/>
      <c r="D108" s="133" t="s">
        <v>129</v>
      </c>
      <c r="J108" s="134">
        <f>J192</f>
        <v>0</v>
      </c>
      <c r="L108" s="125"/>
    </row>
    <row r="109" spans="2:65" s="1" customFormat="1" ht="21.75" customHeight="1">
      <c r="B109" s="32"/>
      <c r="L109" s="32"/>
    </row>
    <row r="110" spans="2:65" s="1" customFormat="1" ht="6.95" customHeight="1">
      <c r="B110" s="32"/>
      <c r="L110" s="32"/>
    </row>
    <row r="111" spans="2:65" s="1" customFormat="1" ht="29.25" customHeight="1">
      <c r="B111" s="32"/>
      <c r="C111" s="124" t="s">
        <v>130</v>
      </c>
      <c r="J111" s="135">
        <f>ROUND(J112 + J113 + J114 + J115 + J116 + J117,2)</f>
        <v>0</v>
      </c>
      <c r="L111" s="32"/>
      <c r="N111" s="136" t="s">
        <v>41</v>
      </c>
    </row>
    <row r="112" spans="2:65" s="1" customFormat="1" ht="18" customHeight="1">
      <c r="B112" s="32"/>
      <c r="D112" s="251" t="s">
        <v>131</v>
      </c>
      <c r="E112" s="252"/>
      <c r="F112" s="252"/>
      <c r="J112" s="98">
        <v>0</v>
      </c>
      <c r="L112" s="137"/>
      <c r="M112" s="138"/>
      <c r="N112" s="139" t="s">
        <v>43</v>
      </c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40" t="s">
        <v>132</v>
      </c>
      <c r="AZ112" s="138"/>
      <c r="BA112" s="138"/>
      <c r="BB112" s="138"/>
      <c r="BC112" s="138"/>
      <c r="BD112" s="138"/>
      <c r="BE112" s="141">
        <f t="shared" ref="BE112:BE117" si="0">IF(N112="základná",J112,0)</f>
        <v>0</v>
      </c>
      <c r="BF112" s="141">
        <f t="shared" ref="BF112:BF117" si="1">IF(N112="znížená",J112,0)</f>
        <v>0</v>
      </c>
      <c r="BG112" s="141">
        <f t="shared" ref="BG112:BG117" si="2">IF(N112="zákl. prenesená",J112,0)</f>
        <v>0</v>
      </c>
      <c r="BH112" s="141">
        <f t="shared" ref="BH112:BH117" si="3">IF(N112="zníž. prenesená",J112,0)</f>
        <v>0</v>
      </c>
      <c r="BI112" s="141">
        <f t="shared" ref="BI112:BI117" si="4">IF(N112="nulová",J112,0)</f>
        <v>0</v>
      </c>
      <c r="BJ112" s="140" t="s">
        <v>90</v>
      </c>
      <c r="BK112" s="138"/>
      <c r="BL112" s="138"/>
      <c r="BM112" s="138"/>
    </row>
    <row r="113" spans="2:65" s="1" customFormat="1" ht="18" customHeight="1">
      <c r="B113" s="32"/>
      <c r="D113" s="251" t="s">
        <v>133</v>
      </c>
      <c r="E113" s="252"/>
      <c r="F113" s="252"/>
      <c r="J113" s="98">
        <v>0</v>
      </c>
      <c r="L113" s="137"/>
      <c r="M113" s="138"/>
      <c r="N113" s="139" t="s">
        <v>43</v>
      </c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40" t="s">
        <v>132</v>
      </c>
      <c r="AZ113" s="138"/>
      <c r="BA113" s="138"/>
      <c r="BB113" s="138"/>
      <c r="BC113" s="138"/>
      <c r="BD113" s="138"/>
      <c r="BE113" s="141">
        <f t="shared" si="0"/>
        <v>0</v>
      </c>
      <c r="BF113" s="141">
        <f t="shared" si="1"/>
        <v>0</v>
      </c>
      <c r="BG113" s="141">
        <f t="shared" si="2"/>
        <v>0</v>
      </c>
      <c r="BH113" s="141">
        <f t="shared" si="3"/>
        <v>0</v>
      </c>
      <c r="BI113" s="141">
        <f t="shared" si="4"/>
        <v>0</v>
      </c>
      <c r="BJ113" s="140" t="s">
        <v>90</v>
      </c>
      <c r="BK113" s="138"/>
      <c r="BL113" s="138"/>
      <c r="BM113" s="138"/>
    </row>
    <row r="114" spans="2:65" s="1" customFormat="1" ht="18" customHeight="1">
      <c r="B114" s="32"/>
      <c r="D114" s="251" t="s">
        <v>134</v>
      </c>
      <c r="E114" s="252"/>
      <c r="F114" s="252"/>
      <c r="J114" s="98">
        <v>0</v>
      </c>
      <c r="L114" s="137"/>
      <c r="M114" s="138"/>
      <c r="N114" s="139" t="s">
        <v>43</v>
      </c>
      <c r="O114" s="138"/>
      <c r="P114" s="138"/>
      <c r="Q114" s="138"/>
      <c r="R114" s="138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40" t="s">
        <v>132</v>
      </c>
      <c r="AZ114" s="138"/>
      <c r="BA114" s="138"/>
      <c r="BB114" s="138"/>
      <c r="BC114" s="138"/>
      <c r="BD114" s="138"/>
      <c r="BE114" s="141">
        <f t="shared" si="0"/>
        <v>0</v>
      </c>
      <c r="BF114" s="141">
        <f t="shared" si="1"/>
        <v>0</v>
      </c>
      <c r="BG114" s="141">
        <f t="shared" si="2"/>
        <v>0</v>
      </c>
      <c r="BH114" s="141">
        <f t="shared" si="3"/>
        <v>0</v>
      </c>
      <c r="BI114" s="141">
        <f t="shared" si="4"/>
        <v>0</v>
      </c>
      <c r="BJ114" s="140" t="s">
        <v>90</v>
      </c>
      <c r="BK114" s="138"/>
      <c r="BL114" s="138"/>
      <c r="BM114" s="138"/>
    </row>
    <row r="115" spans="2:65" s="1" customFormat="1" ht="18" customHeight="1">
      <c r="B115" s="32"/>
      <c r="D115" s="251" t="s">
        <v>135</v>
      </c>
      <c r="E115" s="252"/>
      <c r="F115" s="252"/>
      <c r="J115" s="98">
        <v>0</v>
      </c>
      <c r="L115" s="137"/>
      <c r="M115" s="138"/>
      <c r="N115" s="139" t="s">
        <v>43</v>
      </c>
      <c r="O115" s="138"/>
      <c r="P115" s="138"/>
      <c r="Q115" s="138"/>
      <c r="R115" s="138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40" t="s">
        <v>132</v>
      </c>
      <c r="AZ115" s="138"/>
      <c r="BA115" s="138"/>
      <c r="BB115" s="138"/>
      <c r="BC115" s="138"/>
      <c r="BD115" s="138"/>
      <c r="BE115" s="141">
        <f t="shared" si="0"/>
        <v>0</v>
      </c>
      <c r="BF115" s="141">
        <f t="shared" si="1"/>
        <v>0</v>
      </c>
      <c r="BG115" s="141">
        <f t="shared" si="2"/>
        <v>0</v>
      </c>
      <c r="BH115" s="141">
        <f t="shared" si="3"/>
        <v>0</v>
      </c>
      <c r="BI115" s="141">
        <f t="shared" si="4"/>
        <v>0</v>
      </c>
      <c r="BJ115" s="140" t="s">
        <v>90</v>
      </c>
      <c r="BK115" s="138"/>
      <c r="BL115" s="138"/>
      <c r="BM115" s="138"/>
    </row>
    <row r="116" spans="2:65" s="1" customFormat="1" ht="18" customHeight="1">
      <c r="B116" s="32"/>
      <c r="D116" s="251" t="s">
        <v>136</v>
      </c>
      <c r="E116" s="252"/>
      <c r="F116" s="252"/>
      <c r="J116" s="98">
        <v>0</v>
      </c>
      <c r="L116" s="137"/>
      <c r="M116" s="138"/>
      <c r="N116" s="139" t="s">
        <v>43</v>
      </c>
      <c r="O116" s="138"/>
      <c r="P116" s="138"/>
      <c r="Q116" s="138"/>
      <c r="R116" s="138"/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40" t="s">
        <v>132</v>
      </c>
      <c r="AZ116" s="138"/>
      <c r="BA116" s="138"/>
      <c r="BB116" s="138"/>
      <c r="BC116" s="138"/>
      <c r="BD116" s="138"/>
      <c r="BE116" s="141">
        <f t="shared" si="0"/>
        <v>0</v>
      </c>
      <c r="BF116" s="141">
        <f t="shared" si="1"/>
        <v>0</v>
      </c>
      <c r="BG116" s="141">
        <f t="shared" si="2"/>
        <v>0</v>
      </c>
      <c r="BH116" s="141">
        <f t="shared" si="3"/>
        <v>0</v>
      </c>
      <c r="BI116" s="141">
        <f t="shared" si="4"/>
        <v>0</v>
      </c>
      <c r="BJ116" s="140" t="s">
        <v>90</v>
      </c>
      <c r="BK116" s="138"/>
      <c r="BL116" s="138"/>
      <c r="BM116" s="138"/>
    </row>
    <row r="117" spans="2:65" s="1" customFormat="1" ht="18" customHeight="1">
      <c r="B117" s="32"/>
      <c r="D117" s="97" t="s">
        <v>137</v>
      </c>
      <c r="J117" s="98">
        <f>ROUND(J32*T117,2)</f>
        <v>0</v>
      </c>
      <c r="L117" s="137"/>
      <c r="M117" s="138"/>
      <c r="N117" s="139" t="s">
        <v>43</v>
      </c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40" t="s">
        <v>138</v>
      </c>
      <c r="AZ117" s="138"/>
      <c r="BA117" s="138"/>
      <c r="BB117" s="138"/>
      <c r="BC117" s="138"/>
      <c r="BD117" s="138"/>
      <c r="BE117" s="141">
        <f t="shared" si="0"/>
        <v>0</v>
      </c>
      <c r="BF117" s="141">
        <f t="shared" si="1"/>
        <v>0</v>
      </c>
      <c r="BG117" s="141">
        <f t="shared" si="2"/>
        <v>0</v>
      </c>
      <c r="BH117" s="141">
        <f t="shared" si="3"/>
        <v>0</v>
      </c>
      <c r="BI117" s="141">
        <f t="shared" si="4"/>
        <v>0</v>
      </c>
      <c r="BJ117" s="140" t="s">
        <v>90</v>
      </c>
      <c r="BK117" s="138"/>
      <c r="BL117" s="138"/>
      <c r="BM117" s="138"/>
    </row>
    <row r="118" spans="2:65" s="1" customFormat="1">
      <c r="B118" s="32"/>
      <c r="L118" s="32"/>
    </row>
    <row r="119" spans="2:65" s="1" customFormat="1" ht="29.25" customHeight="1">
      <c r="B119" s="32"/>
      <c r="C119" s="104" t="s">
        <v>103</v>
      </c>
      <c r="D119" s="105"/>
      <c r="E119" s="105"/>
      <c r="F119" s="105"/>
      <c r="G119" s="105"/>
      <c r="H119" s="105"/>
      <c r="I119" s="105"/>
      <c r="J119" s="106">
        <f>ROUND(J98+J111,2)</f>
        <v>0</v>
      </c>
      <c r="K119" s="105"/>
      <c r="L119" s="32"/>
    </row>
    <row r="120" spans="2:65" s="1" customFormat="1" ht="6.95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32"/>
    </row>
    <row r="124" spans="2:65" s="1" customFormat="1" ht="6.95" customHeight="1"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32"/>
    </row>
    <row r="125" spans="2:65" s="1" customFormat="1" ht="24.95" customHeight="1">
      <c r="B125" s="32"/>
      <c r="C125" s="19" t="s">
        <v>139</v>
      </c>
      <c r="L125" s="32"/>
    </row>
    <row r="126" spans="2:65" s="1" customFormat="1" ht="6.95" customHeight="1">
      <c r="B126" s="32"/>
      <c r="L126" s="32"/>
    </row>
    <row r="127" spans="2:65" s="1" customFormat="1" ht="12" customHeight="1">
      <c r="B127" s="32"/>
      <c r="C127" s="25" t="s">
        <v>15</v>
      </c>
      <c r="L127" s="32"/>
    </row>
    <row r="128" spans="2:65" s="1" customFormat="1" ht="16.5" customHeight="1">
      <c r="B128" s="32"/>
      <c r="E128" s="262" t="str">
        <f>E7</f>
        <v>Depo Jurajov Dvor</v>
      </c>
      <c r="F128" s="263"/>
      <c r="G128" s="263"/>
      <c r="H128" s="263"/>
      <c r="L128" s="32"/>
    </row>
    <row r="129" spans="2:65" ht="12" customHeight="1">
      <c r="B129" s="18"/>
      <c r="C129" s="25" t="s">
        <v>110</v>
      </c>
      <c r="L129" s="18"/>
    </row>
    <row r="130" spans="2:65" s="1" customFormat="1" ht="16.5" customHeight="1">
      <c r="B130" s="32"/>
      <c r="E130" s="262" t="s">
        <v>111</v>
      </c>
      <c r="F130" s="261"/>
      <c r="G130" s="261"/>
      <c r="H130" s="261"/>
      <c r="L130" s="32"/>
    </row>
    <row r="131" spans="2:65" s="1" customFormat="1" ht="12" customHeight="1">
      <c r="B131" s="32"/>
      <c r="C131" s="25" t="s">
        <v>112</v>
      </c>
      <c r="L131" s="32"/>
    </row>
    <row r="132" spans="2:65" s="1" customFormat="1" ht="16.5" customHeight="1">
      <c r="B132" s="32"/>
      <c r="E132" s="211" t="str">
        <f>E11</f>
        <v>02 - Spevnená plocha B pred drevoskladom</v>
      </c>
      <c r="F132" s="261"/>
      <c r="G132" s="261"/>
      <c r="H132" s="261"/>
      <c r="L132" s="32"/>
    </row>
    <row r="133" spans="2:65" s="1" customFormat="1" ht="6.95" customHeight="1">
      <c r="B133" s="32"/>
      <c r="L133" s="32"/>
    </row>
    <row r="134" spans="2:65" s="1" customFormat="1" ht="12" customHeight="1">
      <c r="B134" s="32"/>
      <c r="C134" s="25" t="s">
        <v>19</v>
      </c>
      <c r="F134" s="23" t="str">
        <f>F14</f>
        <v>Bratislava</v>
      </c>
      <c r="I134" s="25" t="s">
        <v>21</v>
      </c>
      <c r="J134" s="55">
        <f>IF(J14="","",J14)</f>
        <v>45855</v>
      </c>
      <c r="L134" s="32"/>
    </row>
    <row r="135" spans="2:65" s="1" customFormat="1" ht="6.95" customHeight="1">
      <c r="B135" s="32"/>
      <c r="L135" s="32"/>
    </row>
    <row r="136" spans="2:65" s="1" customFormat="1" ht="15.2" customHeight="1">
      <c r="B136" s="32"/>
      <c r="C136" s="25" t="s">
        <v>22</v>
      </c>
      <c r="F136" s="23" t="str">
        <f>E17</f>
        <v>Dopravný podnik Bratislava, akciová spoločnosť</v>
      </c>
      <c r="I136" s="25" t="s">
        <v>30</v>
      </c>
      <c r="J136" s="28" t="str">
        <f>E23</f>
        <v xml:space="preserve"> </v>
      </c>
      <c r="L136" s="32"/>
    </row>
    <row r="137" spans="2:65" s="1" customFormat="1" ht="15.2" customHeight="1">
      <c r="B137" s="32"/>
      <c r="C137" s="25" t="s">
        <v>28</v>
      </c>
      <c r="F137" s="23" t="str">
        <f>IF(E20="","",E20)</f>
        <v>Vyplň údaj</v>
      </c>
      <c r="I137" s="25" t="s">
        <v>33</v>
      </c>
      <c r="J137" s="28" t="str">
        <f>E26</f>
        <v xml:space="preserve"> </v>
      </c>
      <c r="L137" s="32"/>
    </row>
    <row r="138" spans="2:65" s="1" customFormat="1" ht="10.35" customHeight="1">
      <c r="B138" s="32"/>
      <c r="L138" s="32"/>
    </row>
    <row r="139" spans="2:65" s="10" customFormat="1" ht="29.25" customHeight="1">
      <c r="B139" s="142"/>
      <c r="C139" s="143" t="s">
        <v>140</v>
      </c>
      <c r="D139" s="144" t="s">
        <v>62</v>
      </c>
      <c r="E139" s="144" t="s">
        <v>58</v>
      </c>
      <c r="F139" s="144" t="s">
        <v>59</v>
      </c>
      <c r="G139" s="144" t="s">
        <v>141</v>
      </c>
      <c r="H139" s="144" t="s">
        <v>142</v>
      </c>
      <c r="I139" s="144" t="s">
        <v>143</v>
      </c>
      <c r="J139" s="145" t="s">
        <v>117</v>
      </c>
      <c r="K139" s="146" t="s">
        <v>144</v>
      </c>
      <c r="L139" s="142"/>
      <c r="M139" s="62" t="s">
        <v>1</v>
      </c>
      <c r="N139" s="63" t="s">
        <v>41</v>
      </c>
      <c r="O139" s="63" t="s">
        <v>145</v>
      </c>
      <c r="P139" s="63" t="s">
        <v>146</v>
      </c>
      <c r="Q139" s="63" t="s">
        <v>147</v>
      </c>
      <c r="R139" s="63" t="s">
        <v>148</v>
      </c>
      <c r="S139" s="63" t="s">
        <v>149</v>
      </c>
      <c r="T139" s="64" t="s">
        <v>150</v>
      </c>
    </row>
    <row r="140" spans="2:65" s="1" customFormat="1" ht="22.9" customHeight="1">
      <c r="B140" s="32"/>
      <c r="C140" s="67" t="s">
        <v>114</v>
      </c>
      <c r="J140" s="147">
        <f>BK140</f>
        <v>0</v>
      </c>
      <c r="L140" s="32"/>
      <c r="M140" s="65"/>
      <c r="N140" s="56"/>
      <c r="O140" s="56"/>
      <c r="P140" s="148">
        <f>P141+P185+P188+P192</f>
        <v>0</v>
      </c>
      <c r="Q140" s="56"/>
      <c r="R140" s="148">
        <f>R141+R185+R188+R192</f>
        <v>173.96811484080001</v>
      </c>
      <c r="S140" s="56"/>
      <c r="T140" s="149">
        <f>T141+T185+T188+T192</f>
        <v>96.6</v>
      </c>
      <c r="AT140" s="15" t="s">
        <v>76</v>
      </c>
      <c r="AU140" s="15" t="s">
        <v>119</v>
      </c>
      <c r="BK140" s="150">
        <f>BK141+BK185+BK188+BK192</f>
        <v>0</v>
      </c>
    </row>
    <row r="141" spans="2:65" s="11" customFormat="1" ht="25.9" customHeight="1">
      <c r="B141" s="151"/>
      <c r="D141" s="152" t="s">
        <v>76</v>
      </c>
      <c r="E141" s="153" t="s">
        <v>151</v>
      </c>
      <c r="F141" s="153" t="s">
        <v>152</v>
      </c>
      <c r="I141" s="154"/>
      <c r="J141" s="134">
        <f>BK141</f>
        <v>0</v>
      </c>
      <c r="L141" s="151"/>
      <c r="M141" s="155"/>
      <c r="P141" s="156">
        <f>P142+P150+P156+P161+P168+P183</f>
        <v>0</v>
      </c>
      <c r="R141" s="156">
        <f>R142+R150+R156+R161+R168+R183</f>
        <v>173.96811484080001</v>
      </c>
      <c r="T141" s="157">
        <f>T142+T150+T156+T161+T168+T183</f>
        <v>96.6</v>
      </c>
      <c r="AR141" s="152" t="s">
        <v>84</v>
      </c>
      <c r="AT141" s="158" t="s">
        <v>76</v>
      </c>
      <c r="AU141" s="158" t="s">
        <v>77</v>
      </c>
      <c r="AY141" s="152" t="s">
        <v>153</v>
      </c>
      <c r="BK141" s="159">
        <f>BK142+BK150+BK156+BK161+BK168+BK183</f>
        <v>0</v>
      </c>
    </row>
    <row r="142" spans="2:65" s="11" customFormat="1" ht="22.9" customHeight="1">
      <c r="B142" s="151"/>
      <c r="D142" s="152" t="s">
        <v>76</v>
      </c>
      <c r="E142" s="160" t="s">
        <v>84</v>
      </c>
      <c r="F142" s="160" t="s">
        <v>154</v>
      </c>
      <c r="I142" s="154"/>
      <c r="J142" s="161">
        <f>BK142</f>
        <v>0</v>
      </c>
      <c r="L142" s="151"/>
      <c r="M142" s="155"/>
      <c r="P142" s="156">
        <f>SUM(P143:P149)</f>
        <v>0</v>
      </c>
      <c r="R142" s="156">
        <f>SUM(R143:R149)</f>
        <v>0</v>
      </c>
      <c r="T142" s="157">
        <f>SUM(T143:T149)</f>
        <v>96.6</v>
      </c>
      <c r="AR142" s="152" t="s">
        <v>84</v>
      </c>
      <c r="AT142" s="158" t="s">
        <v>76</v>
      </c>
      <c r="AU142" s="158" t="s">
        <v>84</v>
      </c>
      <c r="AY142" s="152" t="s">
        <v>153</v>
      </c>
      <c r="BK142" s="159">
        <f>SUM(BK143:BK149)</f>
        <v>0</v>
      </c>
    </row>
    <row r="143" spans="2:65" s="1" customFormat="1" ht="33" customHeight="1">
      <c r="B143" s="32"/>
      <c r="C143" s="162" t="s">
        <v>84</v>
      </c>
      <c r="D143" s="162" t="s">
        <v>155</v>
      </c>
      <c r="E143" s="163" t="s">
        <v>156</v>
      </c>
      <c r="F143" s="164" t="s">
        <v>157</v>
      </c>
      <c r="G143" s="165" t="s">
        <v>158</v>
      </c>
      <c r="H143" s="166">
        <v>210</v>
      </c>
      <c r="I143" s="167"/>
      <c r="J143" s="168">
        <f>ROUND(I143*H143,2)</f>
        <v>0</v>
      </c>
      <c r="K143" s="169"/>
      <c r="L143" s="32"/>
      <c r="M143" s="170" t="s">
        <v>1</v>
      </c>
      <c r="N143" s="136" t="s">
        <v>43</v>
      </c>
      <c r="P143" s="171">
        <f>O143*H143</f>
        <v>0</v>
      </c>
      <c r="Q143" s="171">
        <v>0</v>
      </c>
      <c r="R143" s="171">
        <f>Q143*H143</f>
        <v>0</v>
      </c>
      <c r="S143" s="171">
        <v>0.23499999999999999</v>
      </c>
      <c r="T143" s="172">
        <f>S143*H143</f>
        <v>49.349999999999994</v>
      </c>
      <c r="AR143" s="173" t="s">
        <v>159</v>
      </c>
      <c r="AT143" s="173" t="s">
        <v>155</v>
      </c>
      <c r="AU143" s="173" t="s">
        <v>90</v>
      </c>
      <c r="AY143" s="15" t="s">
        <v>153</v>
      </c>
      <c r="BE143" s="101">
        <f>IF(N143="základná",J143,0)</f>
        <v>0</v>
      </c>
      <c r="BF143" s="101">
        <f>IF(N143="znížená",J143,0)</f>
        <v>0</v>
      </c>
      <c r="BG143" s="101">
        <f>IF(N143="zákl. prenesená",J143,0)</f>
        <v>0</v>
      </c>
      <c r="BH143" s="101">
        <f>IF(N143="zníž. prenesená",J143,0)</f>
        <v>0</v>
      </c>
      <c r="BI143" s="101">
        <f>IF(N143="nulová",J143,0)</f>
        <v>0</v>
      </c>
      <c r="BJ143" s="15" t="s">
        <v>90</v>
      </c>
      <c r="BK143" s="101">
        <f>ROUND(I143*H143,2)</f>
        <v>0</v>
      </c>
      <c r="BL143" s="15" t="s">
        <v>159</v>
      </c>
      <c r="BM143" s="173" t="s">
        <v>160</v>
      </c>
    </row>
    <row r="144" spans="2:65" s="12" customFormat="1">
      <c r="B144" s="174"/>
      <c r="D144" s="175" t="s">
        <v>161</v>
      </c>
      <c r="E144" s="176" t="s">
        <v>1</v>
      </c>
      <c r="F144" s="177" t="s">
        <v>104</v>
      </c>
      <c r="H144" s="178">
        <v>210</v>
      </c>
      <c r="I144" s="179"/>
      <c r="L144" s="174"/>
      <c r="M144" s="180"/>
      <c r="T144" s="181"/>
      <c r="AT144" s="176" t="s">
        <v>161</v>
      </c>
      <c r="AU144" s="176" t="s">
        <v>90</v>
      </c>
      <c r="AV144" s="12" t="s">
        <v>90</v>
      </c>
      <c r="AW144" s="12" t="s">
        <v>32</v>
      </c>
      <c r="AX144" s="12" t="s">
        <v>84</v>
      </c>
      <c r="AY144" s="176" t="s">
        <v>153</v>
      </c>
    </row>
    <row r="145" spans="2:65" s="1" customFormat="1" ht="33" customHeight="1">
      <c r="B145" s="32"/>
      <c r="C145" s="162" t="s">
        <v>90</v>
      </c>
      <c r="D145" s="162" t="s">
        <v>155</v>
      </c>
      <c r="E145" s="163" t="s">
        <v>162</v>
      </c>
      <c r="F145" s="164" t="s">
        <v>163</v>
      </c>
      <c r="G145" s="165" t="s">
        <v>158</v>
      </c>
      <c r="H145" s="166">
        <v>210</v>
      </c>
      <c r="I145" s="167"/>
      <c r="J145" s="168">
        <f>ROUND(I145*H145,2)</f>
        <v>0</v>
      </c>
      <c r="K145" s="169"/>
      <c r="L145" s="32"/>
      <c r="M145" s="170" t="s">
        <v>1</v>
      </c>
      <c r="N145" s="136" t="s">
        <v>43</v>
      </c>
      <c r="P145" s="171">
        <f>O145*H145</f>
        <v>0</v>
      </c>
      <c r="Q145" s="171">
        <v>0</v>
      </c>
      <c r="R145" s="171">
        <f>Q145*H145</f>
        <v>0</v>
      </c>
      <c r="S145" s="171">
        <v>0.22500000000000001</v>
      </c>
      <c r="T145" s="172">
        <f>S145*H145</f>
        <v>47.25</v>
      </c>
      <c r="AR145" s="173" t="s">
        <v>159</v>
      </c>
      <c r="AT145" s="173" t="s">
        <v>155</v>
      </c>
      <c r="AU145" s="173" t="s">
        <v>90</v>
      </c>
      <c r="AY145" s="15" t="s">
        <v>153</v>
      </c>
      <c r="BE145" s="101">
        <f>IF(N145="základná",J145,0)</f>
        <v>0</v>
      </c>
      <c r="BF145" s="101">
        <f>IF(N145="znížená",J145,0)</f>
        <v>0</v>
      </c>
      <c r="BG145" s="101">
        <f>IF(N145="zákl. prenesená",J145,0)</f>
        <v>0</v>
      </c>
      <c r="BH145" s="101">
        <f>IF(N145="zníž. prenesená",J145,0)</f>
        <v>0</v>
      </c>
      <c r="BI145" s="101">
        <f>IF(N145="nulová",J145,0)</f>
        <v>0</v>
      </c>
      <c r="BJ145" s="15" t="s">
        <v>90</v>
      </c>
      <c r="BK145" s="101">
        <f>ROUND(I145*H145,2)</f>
        <v>0</v>
      </c>
      <c r="BL145" s="15" t="s">
        <v>159</v>
      </c>
      <c r="BM145" s="173" t="s">
        <v>164</v>
      </c>
    </row>
    <row r="146" spans="2:65" s="12" customFormat="1">
      <c r="B146" s="174"/>
      <c r="D146" s="175" t="s">
        <v>161</v>
      </c>
      <c r="E146" s="176" t="s">
        <v>1</v>
      </c>
      <c r="F146" s="177" t="s">
        <v>281</v>
      </c>
      <c r="H146" s="178">
        <v>210</v>
      </c>
      <c r="I146" s="179"/>
      <c r="L146" s="174"/>
      <c r="M146" s="180"/>
      <c r="T146" s="181"/>
      <c r="AT146" s="176" t="s">
        <v>161</v>
      </c>
      <c r="AU146" s="176" t="s">
        <v>90</v>
      </c>
      <c r="AV146" s="12" t="s">
        <v>90</v>
      </c>
      <c r="AW146" s="12" t="s">
        <v>32</v>
      </c>
      <c r="AX146" s="12" t="s">
        <v>77</v>
      </c>
      <c r="AY146" s="176" t="s">
        <v>153</v>
      </c>
    </row>
    <row r="147" spans="2:65" s="13" customFormat="1">
      <c r="B147" s="182"/>
      <c r="D147" s="175" t="s">
        <v>161</v>
      </c>
      <c r="E147" s="183" t="s">
        <v>104</v>
      </c>
      <c r="F147" s="184" t="s">
        <v>166</v>
      </c>
      <c r="H147" s="185">
        <v>210</v>
      </c>
      <c r="I147" s="186"/>
      <c r="L147" s="182"/>
      <c r="M147" s="187"/>
      <c r="T147" s="188"/>
      <c r="AT147" s="183" t="s">
        <v>161</v>
      </c>
      <c r="AU147" s="183" t="s">
        <v>90</v>
      </c>
      <c r="AV147" s="13" t="s">
        <v>159</v>
      </c>
      <c r="AW147" s="13" t="s">
        <v>32</v>
      </c>
      <c r="AX147" s="13" t="s">
        <v>84</v>
      </c>
      <c r="AY147" s="183" t="s">
        <v>153</v>
      </c>
    </row>
    <row r="148" spans="2:65" s="1" customFormat="1" ht="21.75" customHeight="1">
      <c r="B148" s="32"/>
      <c r="C148" s="162" t="s">
        <v>167</v>
      </c>
      <c r="D148" s="162" t="s">
        <v>155</v>
      </c>
      <c r="E148" s="163" t="s">
        <v>168</v>
      </c>
      <c r="F148" s="164" t="s">
        <v>169</v>
      </c>
      <c r="G148" s="165" t="s">
        <v>158</v>
      </c>
      <c r="H148" s="166">
        <v>210</v>
      </c>
      <c r="I148" s="167"/>
      <c r="J148" s="168">
        <f>ROUND(I148*H148,2)</f>
        <v>0</v>
      </c>
      <c r="K148" s="169"/>
      <c r="L148" s="32"/>
      <c r="M148" s="170" t="s">
        <v>1</v>
      </c>
      <c r="N148" s="136" t="s">
        <v>43</v>
      </c>
      <c r="P148" s="171">
        <f>O148*H148</f>
        <v>0</v>
      </c>
      <c r="Q148" s="171">
        <v>0</v>
      </c>
      <c r="R148" s="171">
        <f>Q148*H148</f>
        <v>0</v>
      </c>
      <c r="S148" s="171">
        <v>0</v>
      </c>
      <c r="T148" s="172">
        <f>S148*H148</f>
        <v>0</v>
      </c>
      <c r="AR148" s="173" t="s">
        <v>159</v>
      </c>
      <c r="AT148" s="173" t="s">
        <v>155</v>
      </c>
      <c r="AU148" s="173" t="s">
        <v>90</v>
      </c>
      <c r="AY148" s="15" t="s">
        <v>153</v>
      </c>
      <c r="BE148" s="101">
        <f>IF(N148="základná",J148,0)</f>
        <v>0</v>
      </c>
      <c r="BF148" s="101">
        <f>IF(N148="znížená",J148,0)</f>
        <v>0</v>
      </c>
      <c r="BG148" s="101">
        <f>IF(N148="zákl. prenesená",J148,0)</f>
        <v>0</v>
      </c>
      <c r="BH148" s="101">
        <f>IF(N148="zníž. prenesená",J148,0)</f>
        <v>0</v>
      </c>
      <c r="BI148" s="101">
        <f>IF(N148="nulová",J148,0)</f>
        <v>0</v>
      </c>
      <c r="BJ148" s="15" t="s">
        <v>90</v>
      </c>
      <c r="BK148" s="101">
        <f>ROUND(I148*H148,2)</f>
        <v>0</v>
      </c>
      <c r="BL148" s="15" t="s">
        <v>159</v>
      </c>
      <c r="BM148" s="173" t="s">
        <v>170</v>
      </c>
    </row>
    <row r="149" spans="2:65" s="12" customFormat="1">
      <c r="B149" s="174"/>
      <c r="D149" s="175" t="s">
        <v>161</v>
      </c>
      <c r="E149" s="176" t="s">
        <v>1</v>
      </c>
      <c r="F149" s="177" t="s">
        <v>104</v>
      </c>
      <c r="H149" s="178">
        <v>210</v>
      </c>
      <c r="I149" s="179"/>
      <c r="L149" s="174"/>
      <c r="M149" s="180"/>
      <c r="T149" s="181"/>
      <c r="AT149" s="176" t="s">
        <v>161</v>
      </c>
      <c r="AU149" s="176" t="s">
        <v>90</v>
      </c>
      <c r="AV149" s="12" t="s">
        <v>90</v>
      </c>
      <c r="AW149" s="12" t="s">
        <v>32</v>
      </c>
      <c r="AX149" s="12" t="s">
        <v>84</v>
      </c>
      <c r="AY149" s="176" t="s">
        <v>153</v>
      </c>
    </row>
    <row r="150" spans="2:65" s="11" customFormat="1" ht="22.9" customHeight="1">
      <c r="B150" s="151"/>
      <c r="D150" s="152" t="s">
        <v>76</v>
      </c>
      <c r="E150" s="160" t="s">
        <v>90</v>
      </c>
      <c r="F150" s="160" t="s">
        <v>171</v>
      </c>
      <c r="I150" s="154"/>
      <c r="J150" s="161">
        <f>BK150</f>
        <v>0</v>
      </c>
      <c r="L150" s="151"/>
      <c r="M150" s="155"/>
      <c r="P150" s="156">
        <f>SUM(P151:P155)</f>
        <v>0</v>
      </c>
      <c r="R150" s="156">
        <f>SUM(R151:R155)</f>
        <v>1.7494458408</v>
      </c>
      <c r="T150" s="157">
        <f>SUM(T151:T155)</f>
        <v>0</v>
      </c>
      <c r="AR150" s="152" t="s">
        <v>84</v>
      </c>
      <c r="AT150" s="158" t="s">
        <v>76</v>
      </c>
      <c r="AU150" s="158" t="s">
        <v>84</v>
      </c>
      <c r="AY150" s="152" t="s">
        <v>153</v>
      </c>
      <c r="BK150" s="159">
        <f>SUM(BK151:BK155)</f>
        <v>0</v>
      </c>
    </row>
    <row r="151" spans="2:65" s="1" customFormat="1" ht="21.75" customHeight="1">
      <c r="B151" s="32"/>
      <c r="C151" s="162" t="s">
        <v>159</v>
      </c>
      <c r="D151" s="162" t="s">
        <v>155</v>
      </c>
      <c r="E151" s="163" t="s">
        <v>172</v>
      </c>
      <c r="F151" s="164" t="s">
        <v>173</v>
      </c>
      <c r="G151" s="165" t="s">
        <v>158</v>
      </c>
      <c r="H151" s="166">
        <v>17.010000000000002</v>
      </c>
      <c r="I151" s="167"/>
      <c r="J151" s="168">
        <f>ROUND(I151*H151,2)</f>
        <v>0</v>
      </c>
      <c r="K151" s="169"/>
      <c r="L151" s="32"/>
      <c r="M151" s="170" t="s">
        <v>1</v>
      </c>
      <c r="N151" s="136" t="s">
        <v>43</v>
      </c>
      <c r="P151" s="171">
        <f>O151*H151</f>
        <v>0</v>
      </c>
      <c r="Q151" s="171">
        <v>0.10284807999999999</v>
      </c>
      <c r="R151" s="171">
        <f>Q151*H151</f>
        <v>1.7494458408</v>
      </c>
      <c r="S151" s="171">
        <v>0</v>
      </c>
      <c r="T151" s="172">
        <f>S151*H151</f>
        <v>0</v>
      </c>
      <c r="AR151" s="173" t="s">
        <v>159</v>
      </c>
      <c r="AT151" s="173" t="s">
        <v>155</v>
      </c>
      <c r="AU151" s="173" t="s">
        <v>90</v>
      </c>
      <c r="AY151" s="15" t="s">
        <v>153</v>
      </c>
      <c r="BE151" s="101">
        <f>IF(N151="základná",J151,0)</f>
        <v>0</v>
      </c>
      <c r="BF151" s="101">
        <f>IF(N151="znížená",J151,0)</f>
        <v>0</v>
      </c>
      <c r="BG151" s="101">
        <f>IF(N151="zákl. prenesená",J151,0)</f>
        <v>0</v>
      </c>
      <c r="BH151" s="101">
        <f>IF(N151="zníž. prenesená",J151,0)</f>
        <v>0</v>
      </c>
      <c r="BI151" s="101">
        <f>IF(N151="nulová",J151,0)</f>
        <v>0</v>
      </c>
      <c r="BJ151" s="15" t="s">
        <v>90</v>
      </c>
      <c r="BK151" s="101">
        <f>ROUND(I151*H151,2)</f>
        <v>0</v>
      </c>
      <c r="BL151" s="15" t="s">
        <v>159</v>
      </c>
      <c r="BM151" s="173" t="s">
        <v>174</v>
      </c>
    </row>
    <row r="152" spans="2:65" s="12" customFormat="1" ht="33.75">
      <c r="B152" s="174"/>
      <c r="D152" s="175" t="s">
        <v>161</v>
      </c>
      <c r="E152" s="176" t="s">
        <v>1</v>
      </c>
      <c r="F152" s="177" t="s">
        <v>282</v>
      </c>
      <c r="H152" s="178">
        <v>17.010000000000002</v>
      </c>
      <c r="I152" s="179"/>
      <c r="L152" s="174"/>
      <c r="M152" s="180"/>
      <c r="T152" s="181"/>
      <c r="AT152" s="176" t="s">
        <v>161</v>
      </c>
      <c r="AU152" s="176" t="s">
        <v>90</v>
      </c>
      <c r="AV152" s="12" t="s">
        <v>90</v>
      </c>
      <c r="AW152" s="12" t="s">
        <v>32</v>
      </c>
      <c r="AX152" s="12" t="s">
        <v>77</v>
      </c>
      <c r="AY152" s="176" t="s">
        <v>153</v>
      </c>
    </row>
    <row r="153" spans="2:65" s="13" customFormat="1">
      <c r="B153" s="182"/>
      <c r="D153" s="175" t="s">
        <v>161</v>
      </c>
      <c r="E153" s="183" t="s">
        <v>107</v>
      </c>
      <c r="F153" s="184" t="s">
        <v>166</v>
      </c>
      <c r="H153" s="185">
        <v>17.010000000000002</v>
      </c>
      <c r="I153" s="186"/>
      <c r="L153" s="182"/>
      <c r="M153" s="187"/>
      <c r="T153" s="188"/>
      <c r="AT153" s="183" t="s">
        <v>161</v>
      </c>
      <c r="AU153" s="183" t="s">
        <v>90</v>
      </c>
      <c r="AV153" s="13" t="s">
        <v>159</v>
      </c>
      <c r="AW153" s="13" t="s">
        <v>32</v>
      </c>
      <c r="AX153" s="13" t="s">
        <v>84</v>
      </c>
      <c r="AY153" s="183" t="s">
        <v>153</v>
      </c>
    </row>
    <row r="154" spans="2:65" s="1" customFormat="1" ht="21.75" customHeight="1">
      <c r="B154" s="32"/>
      <c r="C154" s="162" t="s">
        <v>176</v>
      </c>
      <c r="D154" s="162" t="s">
        <v>155</v>
      </c>
      <c r="E154" s="163" t="s">
        <v>177</v>
      </c>
      <c r="F154" s="164" t="s">
        <v>178</v>
      </c>
      <c r="G154" s="165" t="s">
        <v>158</v>
      </c>
      <c r="H154" s="166">
        <v>17.010000000000002</v>
      </c>
      <c r="I154" s="167"/>
      <c r="J154" s="168">
        <f>ROUND(I154*H154,2)</f>
        <v>0</v>
      </c>
      <c r="K154" s="169"/>
      <c r="L154" s="32"/>
      <c r="M154" s="170" t="s">
        <v>1</v>
      </c>
      <c r="N154" s="136" t="s">
        <v>43</v>
      </c>
      <c r="P154" s="171">
        <f>O154*H154</f>
        <v>0</v>
      </c>
      <c r="Q154" s="171">
        <v>0</v>
      </c>
      <c r="R154" s="171">
        <f>Q154*H154</f>
        <v>0</v>
      </c>
      <c r="S154" s="171">
        <v>0</v>
      </c>
      <c r="T154" s="172">
        <f>S154*H154</f>
        <v>0</v>
      </c>
      <c r="AR154" s="173" t="s">
        <v>159</v>
      </c>
      <c r="AT154" s="173" t="s">
        <v>155</v>
      </c>
      <c r="AU154" s="173" t="s">
        <v>90</v>
      </c>
      <c r="AY154" s="15" t="s">
        <v>153</v>
      </c>
      <c r="BE154" s="101">
        <f>IF(N154="základná",J154,0)</f>
        <v>0</v>
      </c>
      <c r="BF154" s="101">
        <f>IF(N154="znížená",J154,0)</f>
        <v>0</v>
      </c>
      <c r="BG154" s="101">
        <f>IF(N154="zákl. prenesená",J154,0)</f>
        <v>0</v>
      </c>
      <c r="BH154" s="101">
        <f>IF(N154="zníž. prenesená",J154,0)</f>
        <v>0</v>
      </c>
      <c r="BI154" s="101">
        <f>IF(N154="nulová",J154,0)</f>
        <v>0</v>
      </c>
      <c r="BJ154" s="15" t="s">
        <v>90</v>
      </c>
      <c r="BK154" s="101">
        <f>ROUND(I154*H154,2)</f>
        <v>0</v>
      </c>
      <c r="BL154" s="15" t="s">
        <v>159</v>
      </c>
      <c r="BM154" s="173" t="s">
        <v>179</v>
      </c>
    </row>
    <row r="155" spans="2:65" s="12" customFormat="1">
      <c r="B155" s="174"/>
      <c r="D155" s="175" t="s">
        <v>161</v>
      </c>
      <c r="E155" s="176" t="s">
        <v>1</v>
      </c>
      <c r="F155" s="177" t="s">
        <v>107</v>
      </c>
      <c r="H155" s="178">
        <v>17.010000000000002</v>
      </c>
      <c r="I155" s="179"/>
      <c r="L155" s="174"/>
      <c r="M155" s="180"/>
      <c r="T155" s="181"/>
      <c r="AT155" s="176" t="s">
        <v>161</v>
      </c>
      <c r="AU155" s="176" t="s">
        <v>90</v>
      </c>
      <c r="AV155" s="12" t="s">
        <v>90</v>
      </c>
      <c r="AW155" s="12" t="s">
        <v>32</v>
      </c>
      <c r="AX155" s="12" t="s">
        <v>84</v>
      </c>
      <c r="AY155" s="176" t="s">
        <v>153</v>
      </c>
    </row>
    <row r="156" spans="2:65" s="11" customFormat="1" ht="22.9" customHeight="1">
      <c r="B156" s="151"/>
      <c r="D156" s="152" t="s">
        <v>76</v>
      </c>
      <c r="E156" s="160" t="s">
        <v>176</v>
      </c>
      <c r="F156" s="160" t="s">
        <v>180</v>
      </c>
      <c r="I156" s="154"/>
      <c r="J156" s="161">
        <f>BK156</f>
        <v>0</v>
      </c>
      <c r="L156" s="151"/>
      <c r="M156" s="155"/>
      <c r="P156" s="156">
        <f>SUM(P157:P160)</f>
        <v>0</v>
      </c>
      <c r="R156" s="156">
        <f>SUM(R157:R160)</f>
        <v>168.46958625000002</v>
      </c>
      <c r="T156" s="157">
        <f>SUM(T157:T160)</f>
        <v>0</v>
      </c>
      <c r="AR156" s="152" t="s">
        <v>84</v>
      </c>
      <c r="AT156" s="158" t="s">
        <v>76</v>
      </c>
      <c r="AU156" s="158" t="s">
        <v>84</v>
      </c>
      <c r="AY156" s="152" t="s">
        <v>153</v>
      </c>
      <c r="BK156" s="159">
        <f>SUM(BK157:BK160)</f>
        <v>0</v>
      </c>
    </row>
    <row r="157" spans="2:65" s="1" customFormat="1" ht="24.2" customHeight="1">
      <c r="B157" s="32"/>
      <c r="C157" s="162" t="s">
        <v>181</v>
      </c>
      <c r="D157" s="162" t="s">
        <v>155</v>
      </c>
      <c r="E157" s="163" t="s">
        <v>182</v>
      </c>
      <c r="F157" s="164" t="s">
        <v>183</v>
      </c>
      <c r="G157" s="165" t="s">
        <v>158</v>
      </c>
      <c r="H157" s="166">
        <v>210</v>
      </c>
      <c r="I157" s="167"/>
      <c r="J157" s="168">
        <f>ROUND(I157*H157,2)</f>
        <v>0</v>
      </c>
      <c r="K157" s="169"/>
      <c r="L157" s="32"/>
      <c r="M157" s="170" t="s">
        <v>1</v>
      </c>
      <c r="N157" s="136" t="s">
        <v>43</v>
      </c>
      <c r="P157" s="171">
        <f>O157*H157</f>
        <v>0</v>
      </c>
      <c r="Q157" s="171">
        <v>0.46</v>
      </c>
      <c r="R157" s="171">
        <f>Q157*H157</f>
        <v>96.600000000000009</v>
      </c>
      <c r="S157" s="171">
        <v>0</v>
      </c>
      <c r="T157" s="172">
        <f>S157*H157</f>
        <v>0</v>
      </c>
      <c r="AR157" s="173" t="s">
        <v>159</v>
      </c>
      <c r="AT157" s="173" t="s">
        <v>155</v>
      </c>
      <c r="AU157" s="173" t="s">
        <v>90</v>
      </c>
      <c r="AY157" s="15" t="s">
        <v>153</v>
      </c>
      <c r="BE157" s="101">
        <f>IF(N157="základná",J157,0)</f>
        <v>0</v>
      </c>
      <c r="BF157" s="101">
        <f>IF(N157="znížená",J157,0)</f>
        <v>0</v>
      </c>
      <c r="BG157" s="101">
        <f>IF(N157="zákl. prenesená",J157,0)</f>
        <v>0</v>
      </c>
      <c r="BH157" s="101">
        <f>IF(N157="zníž. prenesená",J157,0)</f>
        <v>0</v>
      </c>
      <c r="BI157" s="101">
        <f>IF(N157="nulová",J157,0)</f>
        <v>0</v>
      </c>
      <c r="BJ157" s="15" t="s">
        <v>90</v>
      </c>
      <c r="BK157" s="101">
        <f>ROUND(I157*H157,2)</f>
        <v>0</v>
      </c>
      <c r="BL157" s="15" t="s">
        <v>159</v>
      </c>
      <c r="BM157" s="173" t="s">
        <v>184</v>
      </c>
    </row>
    <row r="158" spans="2:65" s="12" customFormat="1">
      <c r="B158" s="174"/>
      <c r="D158" s="175" t="s">
        <v>161</v>
      </c>
      <c r="E158" s="176" t="s">
        <v>1</v>
      </c>
      <c r="F158" s="177" t="s">
        <v>104</v>
      </c>
      <c r="H158" s="178">
        <v>210</v>
      </c>
      <c r="I158" s="179"/>
      <c r="L158" s="174"/>
      <c r="M158" s="180"/>
      <c r="T158" s="181"/>
      <c r="AT158" s="176" t="s">
        <v>161</v>
      </c>
      <c r="AU158" s="176" t="s">
        <v>90</v>
      </c>
      <c r="AV158" s="12" t="s">
        <v>90</v>
      </c>
      <c r="AW158" s="12" t="s">
        <v>32</v>
      </c>
      <c r="AX158" s="12" t="s">
        <v>84</v>
      </c>
      <c r="AY158" s="176" t="s">
        <v>153</v>
      </c>
    </row>
    <row r="159" spans="2:65" s="1" customFormat="1" ht="33" customHeight="1">
      <c r="B159" s="32"/>
      <c r="C159" s="162" t="s">
        <v>185</v>
      </c>
      <c r="D159" s="162" t="s">
        <v>155</v>
      </c>
      <c r="E159" s="163" t="s">
        <v>186</v>
      </c>
      <c r="F159" s="164" t="s">
        <v>187</v>
      </c>
      <c r="G159" s="165" t="s">
        <v>158</v>
      </c>
      <c r="H159" s="166">
        <v>210</v>
      </c>
      <c r="I159" s="167"/>
      <c r="J159" s="168">
        <f>ROUND(I159*H159,2)</f>
        <v>0</v>
      </c>
      <c r="K159" s="169"/>
      <c r="L159" s="32"/>
      <c r="M159" s="170" t="s">
        <v>1</v>
      </c>
      <c r="N159" s="136" t="s">
        <v>43</v>
      </c>
      <c r="P159" s="171">
        <f>O159*H159</f>
        <v>0</v>
      </c>
      <c r="Q159" s="171">
        <v>0.342236125</v>
      </c>
      <c r="R159" s="171">
        <f>Q159*H159</f>
        <v>71.869586249999998</v>
      </c>
      <c r="S159" s="171">
        <v>0</v>
      </c>
      <c r="T159" s="172">
        <f>S159*H159</f>
        <v>0</v>
      </c>
      <c r="AR159" s="173" t="s">
        <v>159</v>
      </c>
      <c r="AT159" s="173" t="s">
        <v>155</v>
      </c>
      <c r="AU159" s="173" t="s">
        <v>90</v>
      </c>
      <c r="AY159" s="15" t="s">
        <v>153</v>
      </c>
      <c r="BE159" s="101">
        <f>IF(N159="základná",J159,0)</f>
        <v>0</v>
      </c>
      <c r="BF159" s="101">
        <f>IF(N159="znížená",J159,0)</f>
        <v>0</v>
      </c>
      <c r="BG159" s="101">
        <f>IF(N159="zákl. prenesená",J159,0)</f>
        <v>0</v>
      </c>
      <c r="BH159" s="101">
        <f>IF(N159="zníž. prenesená",J159,0)</f>
        <v>0</v>
      </c>
      <c r="BI159" s="101">
        <f>IF(N159="nulová",J159,0)</f>
        <v>0</v>
      </c>
      <c r="BJ159" s="15" t="s">
        <v>90</v>
      </c>
      <c r="BK159" s="101">
        <f>ROUND(I159*H159,2)</f>
        <v>0</v>
      </c>
      <c r="BL159" s="15" t="s">
        <v>159</v>
      </c>
      <c r="BM159" s="173" t="s">
        <v>188</v>
      </c>
    </row>
    <row r="160" spans="2:65" s="12" customFormat="1">
      <c r="B160" s="174"/>
      <c r="D160" s="175" t="s">
        <v>161</v>
      </c>
      <c r="E160" s="176" t="s">
        <v>1</v>
      </c>
      <c r="F160" s="177" t="s">
        <v>104</v>
      </c>
      <c r="H160" s="178">
        <v>210</v>
      </c>
      <c r="I160" s="179"/>
      <c r="L160" s="174"/>
      <c r="M160" s="180"/>
      <c r="T160" s="181"/>
      <c r="AT160" s="176" t="s">
        <v>161</v>
      </c>
      <c r="AU160" s="176" t="s">
        <v>90</v>
      </c>
      <c r="AV160" s="12" t="s">
        <v>90</v>
      </c>
      <c r="AW160" s="12" t="s">
        <v>32</v>
      </c>
      <c r="AX160" s="12" t="s">
        <v>84</v>
      </c>
      <c r="AY160" s="176" t="s">
        <v>153</v>
      </c>
    </row>
    <row r="161" spans="2:65" s="11" customFormat="1" ht="22.9" customHeight="1">
      <c r="B161" s="151"/>
      <c r="D161" s="152" t="s">
        <v>76</v>
      </c>
      <c r="E161" s="160" t="s">
        <v>181</v>
      </c>
      <c r="F161" s="160" t="s">
        <v>189</v>
      </c>
      <c r="I161" s="154"/>
      <c r="J161" s="161">
        <f>BK161</f>
        <v>0</v>
      </c>
      <c r="L161" s="151"/>
      <c r="M161" s="155"/>
      <c r="P161" s="156">
        <f>SUM(P162:P167)</f>
        <v>0</v>
      </c>
      <c r="R161" s="156">
        <f>SUM(R162:R167)</f>
        <v>2.9499161999999997</v>
      </c>
      <c r="T161" s="157">
        <f>SUM(T162:T167)</f>
        <v>0</v>
      </c>
      <c r="AR161" s="152" t="s">
        <v>84</v>
      </c>
      <c r="AT161" s="158" t="s">
        <v>76</v>
      </c>
      <c r="AU161" s="158" t="s">
        <v>84</v>
      </c>
      <c r="AY161" s="152" t="s">
        <v>153</v>
      </c>
      <c r="BK161" s="159">
        <f>SUM(BK162:BK167)</f>
        <v>0</v>
      </c>
    </row>
    <row r="162" spans="2:65" s="1" customFormat="1" ht="24.2" customHeight="1">
      <c r="B162" s="32"/>
      <c r="C162" s="162" t="s">
        <v>190</v>
      </c>
      <c r="D162" s="162" t="s">
        <v>155</v>
      </c>
      <c r="E162" s="163" t="s">
        <v>191</v>
      </c>
      <c r="F162" s="164" t="s">
        <v>192</v>
      </c>
      <c r="G162" s="165" t="s">
        <v>193</v>
      </c>
      <c r="H162" s="166">
        <v>31.5</v>
      </c>
      <c r="I162" s="167"/>
      <c r="J162" s="168">
        <f>ROUND(I162*H162,2)</f>
        <v>0</v>
      </c>
      <c r="K162" s="169"/>
      <c r="L162" s="32"/>
      <c r="M162" s="170" t="s">
        <v>1</v>
      </c>
      <c r="N162" s="136" t="s">
        <v>43</v>
      </c>
      <c r="P162" s="171">
        <f>O162*H162</f>
        <v>0</v>
      </c>
      <c r="Q162" s="171">
        <v>0.01</v>
      </c>
      <c r="R162" s="171">
        <f>Q162*H162</f>
        <v>0.315</v>
      </c>
      <c r="S162" s="171">
        <v>0</v>
      </c>
      <c r="T162" s="172">
        <f>S162*H162</f>
        <v>0</v>
      </c>
      <c r="AR162" s="173" t="s">
        <v>159</v>
      </c>
      <c r="AT162" s="173" t="s">
        <v>155</v>
      </c>
      <c r="AU162" s="173" t="s">
        <v>90</v>
      </c>
      <c r="AY162" s="15" t="s">
        <v>153</v>
      </c>
      <c r="BE162" s="101">
        <f>IF(N162="základná",J162,0)</f>
        <v>0</v>
      </c>
      <c r="BF162" s="101">
        <f>IF(N162="znížená",J162,0)</f>
        <v>0</v>
      </c>
      <c r="BG162" s="101">
        <f>IF(N162="zákl. prenesená",J162,0)</f>
        <v>0</v>
      </c>
      <c r="BH162" s="101">
        <f>IF(N162="zníž. prenesená",J162,0)</f>
        <v>0</v>
      </c>
      <c r="BI162" s="101">
        <f>IF(N162="nulová",J162,0)</f>
        <v>0</v>
      </c>
      <c r="BJ162" s="15" t="s">
        <v>90</v>
      </c>
      <c r="BK162" s="101">
        <f>ROUND(I162*H162,2)</f>
        <v>0</v>
      </c>
      <c r="BL162" s="15" t="s">
        <v>159</v>
      </c>
      <c r="BM162" s="173" t="s">
        <v>194</v>
      </c>
    </row>
    <row r="163" spans="2:65" s="12" customFormat="1">
      <c r="B163" s="174"/>
      <c r="D163" s="175" t="s">
        <v>161</v>
      </c>
      <c r="E163" s="176" t="s">
        <v>1</v>
      </c>
      <c r="F163" s="177" t="s">
        <v>195</v>
      </c>
      <c r="H163" s="178">
        <v>31.5</v>
      </c>
      <c r="I163" s="179"/>
      <c r="L163" s="174"/>
      <c r="M163" s="180"/>
      <c r="T163" s="181"/>
      <c r="AT163" s="176" t="s">
        <v>161</v>
      </c>
      <c r="AU163" s="176" t="s">
        <v>90</v>
      </c>
      <c r="AV163" s="12" t="s">
        <v>90</v>
      </c>
      <c r="AW163" s="12" t="s">
        <v>32</v>
      </c>
      <c r="AX163" s="12" t="s">
        <v>77</v>
      </c>
      <c r="AY163" s="176" t="s">
        <v>153</v>
      </c>
    </row>
    <row r="164" spans="2:65" s="13" customFormat="1">
      <c r="B164" s="182"/>
      <c r="D164" s="175" t="s">
        <v>161</v>
      </c>
      <c r="E164" s="183" t="s">
        <v>1</v>
      </c>
      <c r="F164" s="184" t="s">
        <v>166</v>
      </c>
      <c r="H164" s="185">
        <v>31.5</v>
      </c>
      <c r="I164" s="186"/>
      <c r="L164" s="182"/>
      <c r="M164" s="187"/>
      <c r="T164" s="188"/>
      <c r="AT164" s="183" t="s">
        <v>161</v>
      </c>
      <c r="AU164" s="183" t="s">
        <v>90</v>
      </c>
      <c r="AV164" s="13" t="s">
        <v>159</v>
      </c>
      <c r="AW164" s="13" t="s">
        <v>32</v>
      </c>
      <c r="AX164" s="13" t="s">
        <v>84</v>
      </c>
      <c r="AY164" s="183" t="s">
        <v>153</v>
      </c>
    </row>
    <row r="165" spans="2:65" s="1" customFormat="1" ht="37.9" customHeight="1">
      <c r="B165" s="32"/>
      <c r="C165" s="162" t="s">
        <v>196</v>
      </c>
      <c r="D165" s="162" t="s">
        <v>155</v>
      </c>
      <c r="E165" s="163" t="s">
        <v>197</v>
      </c>
      <c r="F165" s="164" t="s">
        <v>198</v>
      </c>
      <c r="G165" s="165" t="s">
        <v>158</v>
      </c>
      <c r="H165" s="166">
        <v>420</v>
      </c>
      <c r="I165" s="167"/>
      <c r="J165" s="168">
        <f>ROUND(I165*H165,2)</f>
        <v>0</v>
      </c>
      <c r="K165" s="169"/>
      <c r="L165" s="32"/>
      <c r="M165" s="170" t="s">
        <v>1</v>
      </c>
      <c r="N165" s="136" t="s">
        <v>43</v>
      </c>
      <c r="P165" s="171">
        <f>O165*H165</f>
        <v>0</v>
      </c>
      <c r="Q165" s="171">
        <v>6.2736099999999998E-3</v>
      </c>
      <c r="R165" s="171">
        <f>Q165*H165</f>
        <v>2.6349161999999997</v>
      </c>
      <c r="S165" s="171">
        <v>0</v>
      </c>
      <c r="T165" s="172">
        <f>S165*H165</f>
        <v>0</v>
      </c>
      <c r="AR165" s="173" t="s">
        <v>159</v>
      </c>
      <c r="AT165" s="173" t="s">
        <v>155</v>
      </c>
      <c r="AU165" s="173" t="s">
        <v>90</v>
      </c>
      <c r="AY165" s="15" t="s">
        <v>153</v>
      </c>
      <c r="BE165" s="101">
        <f>IF(N165="základná",J165,0)</f>
        <v>0</v>
      </c>
      <c r="BF165" s="101">
        <f>IF(N165="znížená",J165,0)</f>
        <v>0</v>
      </c>
      <c r="BG165" s="101">
        <f>IF(N165="zákl. prenesená",J165,0)</f>
        <v>0</v>
      </c>
      <c r="BH165" s="101">
        <f>IF(N165="zníž. prenesená",J165,0)</f>
        <v>0</v>
      </c>
      <c r="BI165" s="101">
        <f>IF(N165="nulová",J165,0)</f>
        <v>0</v>
      </c>
      <c r="BJ165" s="15" t="s">
        <v>90</v>
      </c>
      <c r="BK165" s="101">
        <f>ROUND(I165*H165,2)</f>
        <v>0</v>
      </c>
      <c r="BL165" s="15" t="s">
        <v>159</v>
      </c>
      <c r="BM165" s="173" t="s">
        <v>199</v>
      </c>
    </row>
    <row r="166" spans="2:65" s="12" customFormat="1">
      <c r="B166" s="174"/>
      <c r="D166" s="175" t="s">
        <v>161</v>
      </c>
      <c r="E166" s="176" t="s">
        <v>1</v>
      </c>
      <c r="F166" s="177" t="s">
        <v>200</v>
      </c>
      <c r="H166" s="178">
        <v>420</v>
      </c>
      <c r="I166" s="179"/>
      <c r="L166" s="174"/>
      <c r="M166" s="180"/>
      <c r="T166" s="181"/>
      <c r="AT166" s="176" t="s">
        <v>161</v>
      </c>
      <c r="AU166" s="176" t="s">
        <v>90</v>
      </c>
      <c r="AV166" s="12" t="s">
        <v>90</v>
      </c>
      <c r="AW166" s="12" t="s">
        <v>32</v>
      </c>
      <c r="AX166" s="12" t="s">
        <v>77</v>
      </c>
      <c r="AY166" s="176" t="s">
        <v>153</v>
      </c>
    </row>
    <row r="167" spans="2:65" s="13" customFormat="1">
      <c r="B167" s="182"/>
      <c r="D167" s="175" t="s">
        <v>161</v>
      </c>
      <c r="E167" s="183" t="s">
        <v>1</v>
      </c>
      <c r="F167" s="184" t="s">
        <v>166</v>
      </c>
      <c r="H167" s="185">
        <v>420</v>
      </c>
      <c r="I167" s="186"/>
      <c r="L167" s="182"/>
      <c r="M167" s="187"/>
      <c r="T167" s="188"/>
      <c r="AT167" s="183" t="s">
        <v>161</v>
      </c>
      <c r="AU167" s="183" t="s">
        <v>90</v>
      </c>
      <c r="AV167" s="13" t="s">
        <v>159</v>
      </c>
      <c r="AW167" s="13" t="s">
        <v>32</v>
      </c>
      <c r="AX167" s="13" t="s">
        <v>84</v>
      </c>
      <c r="AY167" s="183" t="s">
        <v>153</v>
      </c>
    </row>
    <row r="168" spans="2:65" s="11" customFormat="1" ht="22.9" customHeight="1">
      <c r="B168" s="151"/>
      <c r="D168" s="152" t="s">
        <v>76</v>
      </c>
      <c r="E168" s="160" t="s">
        <v>196</v>
      </c>
      <c r="F168" s="160" t="s">
        <v>201</v>
      </c>
      <c r="I168" s="154"/>
      <c r="J168" s="161">
        <f>BK168</f>
        <v>0</v>
      </c>
      <c r="L168" s="151"/>
      <c r="M168" s="155"/>
      <c r="P168" s="156">
        <f>SUM(P169:P182)</f>
        <v>0</v>
      </c>
      <c r="R168" s="156">
        <f>SUM(R169:R182)</f>
        <v>0.79916655000000003</v>
      </c>
      <c r="T168" s="157">
        <f>SUM(T169:T182)</f>
        <v>0</v>
      </c>
      <c r="AR168" s="152" t="s">
        <v>84</v>
      </c>
      <c r="AT168" s="158" t="s">
        <v>76</v>
      </c>
      <c r="AU168" s="158" t="s">
        <v>84</v>
      </c>
      <c r="AY168" s="152" t="s">
        <v>153</v>
      </c>
      <c r="BK168" s="159">
        <f>SUM(BK169:BK182)</f>
        <v>0</v>
      </c>
    </row>
    <row r="169" spans="2:65" s="1" customFormat="1" ht="37.9" customHeight="1">
      <c r="B169" s="32"/>
      <c r="C169" s="162" t="s">
        <v>202</v>
      </c>
      <c r="D169" s="162" t="s">
        <v>155</v>
      </c>
      <c r="E169" s="163" t="s">
        <v>203</v>
      </c>
      <c r="F169" s="164" t="s">
        <v>204</v>
      </c>
      <c r="G169" s="165" t="s">
        <v>205</v>
      </c>
      <c r="H169" s="166">
        <v>85.05</v>
      </c>
      <c r="I169" s="167"/>
      <c r="J169" s="168">
        <f>ROUND(I169*H169,2)</f>
        <v>0</v>
      </c>
      <c r="K169" s="169"/>
      <c r="L169" s="32"/>
      <c r="M169" s="170" t="s">
        <v>1</v>
      </c>
      <c r="N169" s="136" t="s">
        <v>43</v>
      </c>
      <c r="P169" s="171">
        <f>O169*H169</f>
        <v>0</v>
      </c>
      <c r="Q169" s="171">
        <v>9.2910000000000006E-3</v>
      </c>
      <c r="R169" s="171">
        <f>Q169*H169</f>
        <v>0.79019955000000008</v>
      </c>
      <c r="S169" s="171">
        <v>0</v>
      </c>
      <c r="T169" s="172">
        <f>S169*H169</f>
        <v>0</v>
      </c>
      <c r="AR169" s="173" t="s">
        <v>159</v>
      </c>
      <c r="AT169" s="173" t="s">
        <v>155</v>
      </c>
      <c r="AU169" s="173" t="s">
        <v>90</v>
      </c>
      <c r="AY169" s="15" t="s">
        <v>153</v>
      </c>
      <c r="BE169" s="101">
        <f>IF(N169="základná",J169,0)</f>
        <v>0</v>
      </c>
      <c r="BF169" s="101">
        <f>IF(N169="znížená",J169,0)</f>
        <v>0</v>
      </c>
      <c r="BG169" s="101">
        <f>IF(N169="zákl. prenesená",J169,0)</f>
        <v>0</v>
      </c>
      <c r="BH169" s="101">
        <f>IF(N169="zníž. prenesená",J169,0)</f>
        <v>0</v>
      </c>
      <c r="BI169" s="101">
        <f>IF(N169="nulová",J169,0)</f>
        <v>0</v>
      </c>
      <c r="BJ169" s="15" t="s">
        <v>90</v>
      </c>
      <c r="BK169" s="101">
        <f>ROUND(I169*H169,2)</f>
        <v>0</v>
      </c>
      <c r="BL169" s="15" t="s">
        <v>159</v>
      </c>
      <c r="BM169" s="173" t="s">
        <v>206</v>
      </c>
    </row>
    <row r="170" spans="2:65" s="12" customFormat="1">
      <c r="B170" s="174"/>
      <c r="D170" s="175" t="s">
        <v>161</v>
      </c>
      <c r="E170" s="176" t="s">
        <v>1</v>
      </c>
      <c r="F170" s="177" t="s">
        <v>207</v>
      </c>
      <c r="H170" s="178">
        <v>85.05</v>
      </c>
      <c r="I170" s="179"/>
      <c r="L170" s="174"/>
      <c r="M170" s="180"/>
      <c r="T170" s="181"/>
      <c r="AT170" s="176" t="s">
        <v>161</v>
      </c>
      <c r="AU170" s="176" t="s">
        <v>90</v>
      </c>
      <c r="AV170" s="12" t="s">
        <v>90</v>
      </c>
      <c r="AW170" s="12" t="s">
        <v>32</v>
      </c>
      <c r="AX170" s="12" t="s">
        <v>77</v>
      </c>
      <c r="AY170" s="176" t="s">
        <v>153</v>
      </c>
    </row>
    <row r="171" spans="2:65" s="13" customFormat="1">
      <c r="B171" s="182"/>
      <c r="D171" s="175" t="s">
        <v>161</v>
      </c>
      <c r="E171" s="183" t="s">
        <v>1</v>
      </c>
      <c r="F171" s="184" t="s">
        <v>166</v>
      </c>
      <c r="H171" s="185">
        <v>85.05</v>
      </c>
      <c r="I171" s="186"/>
      <c r="L171" s="182"/>
      <c r="M171" s="187"/>
      <c r="T171" s="188"/>
      <c r="AT171" s="183" t="s">
        <v>161</v>
      </c>
      <c r="AU171" s="183" t="s">
        <v>90</v>
      </c>
      <c r="AV171" s="13" t="s">
        <v>159</v>
      </c>
      <c r="AW171" s="13" t="s">
        <v>32</v>
      </c>
      <c r="AX171" s="13" t="s">
        <v>84</v>
      </c>
      <c r="AY171" s="183" t="s">
        <v>153</v>
      </c>
    </row>
    <row r="172" spans="2:65" s="1" customFormat="1" ht="21.75" customHeight="1">
      <c r="B172" s="32"/>
      <c r="C172" s="162" t="s">
        <v>208</v>
      </c>
      <c r="D172" s="162" t="s">
        <v>155</v>
      </c>
      <c r="E172" s="163" t="s">
        <v>209</v>
      </c>
      <c r="F172" s="164" t="s">
        <v>210</v>
      </c>
      <c r="G172" s="165" t="s">
        <v>158</v>
      </c>
      <c r="H172" s="166">
        <v>210</v>
      </c>
      <c r="I172" s="167"/>
      <c r="J172" s="168">
        <f>ROUND(I172*H172,2)</f>
        <v>0</v>
      </c>
      <c r="K172" s="169"/>
      <c r="L172" s="32"/>
      <c r="M172" s="170" t="s">
        <v>1</v>
      </c>
      <c r="N172" s="136" t="s">
        <v>43</v>
      </c>
      <c r="P172" s="171">
        <f>O172*H172</f>
        <v>0</v>
      </c>
      <c r="Q172" s="171">
        <v>4.2700000000000001E-5</v>
      </c>
      <c r="R172" s="171">
        <f>Q172*H172</f>
        <v>8.967000000000001E-3</v>
      </c>
      <c r="S172" s="171">
        <v>0</v>
      </c>
      <c r="T172" s="172">
        <f>S172*H172</f>
        <v>0</v>
      </c>
      <c r="AR172" s="173" t="s">
        <v>159</v>
      </c>
      <c r="AT172" s="173" t="s">
        <v>155</v>
      </c>
      <c r="AU172" s="173" t="s">
        <v>90</v>
      </c>
      <c r="AY172" s="15" t="s">
        <v>153</v>
      </c>
      <c r="BE172" s="101">
        <f>IF(N172="základná",J172,0)</f>
        <v>0</v>
      </c>
      <c r="BF172" s="101">
        <f>IF(N172="znížená",J172,0)</f>
        <v>0</v>
      </c>
      <c r="BG172" s="101">
        <f>IF(N172="zákl. prenesená",J172,0)</f>
        <v>0</v>
      </c>
      <c r="BH172" s="101">
        <f>IF(N172="zníž. prenesená",J172,0)</f>
        <v>0</v>
      </c>
      <c r="BI172" s="101">
        <f>IF(N172="nulová",J172,0)</f>
        <v>0</v>
      </c>
      <c r="BJ172" s="15" t="s">
        <v>90</v>
      </c>
      <c r="BK172" s="101">
        <f>ROUND(I172*H172,2)</f>
        <v>0</v>
      </c>
      <c r="BL172" s="15" t="s">
        <v>159</v>
      </c>
      <c r="BM172" s="173" t="s">
        <v>211</v>
      </c>
    </row>
    <row r="173" spans="2:65" s="12" customFormat="1">
      <c r="B173" s="174"/>
      <c r="D173" s="175" t="s">
        <v>161</v>
      </c>
      <c r="E173" s="176" t="s">
        <v>1</v>
      </c>
      <c r="F173" s="177" t="s">
        <v>104</v>
      </c>
      <c r="H173" s="178">
        <v>210</v>
      </c>
      <c r="I173" s="179"/>
      <c r="L173" s="174"/>
      <c r="M173" s="180"/>
      <c r="T173" s="181"/>
      <c r="AT173" s="176" t="s">
        <v>161</v>
      </c>
      <c r="AU173" s="176" t="s">
        <v>90</v>
      </c>
      <c r="AV173" s="12" t="s">
        <v>90</v>
      </c>
      <c r="AW173" s="12" t="s">
        <v>32</v>
      </c>
      <c r="AX173" s="12" t="s">
        <v>84</v>
      </c>
      <c r="AY173" s="176" t="s">
        <v>153</v>
      </c>
    </row>
    <row r="174" spans="2:65" s="1" customFormat="1" ht="21.75" customHeight="1">
      <c r="B174" s="32"/>
      <c r="C174" s="162" t="s">
        <v>212</v>
      </c>
      <c r="D174" s="162" t="s">
        <v>155</v>
      </c>
      <c r="E174" s="163" t="s">
        <v>213</v>
      </c>
      <c r="F174" s="164" t="s">
        <v>214</v>
      </c>
      <c r="G174" s="165" t="s">
        <v>215</v>
      </c>
      <c r="H174" s="166">
        <v>96.6</v>
      </c>
      <c r="I174" s="167"/>
      <c r="J174" s="168">
        <f>ROUND(I174*H174,2)</f>
        <v>0</v>
      </c>
      <c r="K174" s="169"/>
      <c r="L174" s="32"/>
      <c r="M174" s="170" t="s">
        <v>1</v>
      </c>
      <c r="N174" s="136" t="s">
        <v>43</v>
      </c>
      <c r="P174" s="171">
        <f>O174*H174</f>
        <v>0</v>
      </c>
      <c r="Q174" s="171">
        <v>0</v>
      </c>
      <c r="R174" s="171">
        <f>Q174*H174</f>
        <v>0</v>
      </c>
      <c r="S174" s="171">
        <v>0</v>
      </c>
      <c r="T174" s="172">
        <f>S174*H174</f>
        <v>0</v>
      </c>
      <c r="AR174" s="173" t="s">
        <v>159</v>
      </c>
      <c r="AT174" s="173" t="s">
        <v>155</v>
      </c>
      <c r="AU174" s="173" t="s">
        <v>90</v>
      </c>
      <c r="AY174" s="15" t="s">
        <v>153</v>
      </c>
      <c r="BE174" s="101">
        <f>IF(N174="základná",J174,0)</f>
        <v>0</v>
      </c>
      <c r="BF174" s="101">
        <f>IF(N174="znížená",J174,0)</f>
        <v>0</v>
      </c>
      <c r="BG174" s="101">
        <f>IF(N174="zákl. prenesená",J174,0)</f>
        <v>0</v>
      </c>
      <c r="BH174" s="101">
        <f>IF(N174="zníž. prenesená",J174,0)</f>
        <v>0</v>
      </c>
      <c r="BI174" s="101">
        <f>IF(N174="nulová",J174,0)</f>
        <v>0</v>
      </c>
      <c r="BJ174" s="15" t="s">
        <v>90</v>
      </c>
      <c r="BK174" s="101">
        <f>ROUND(I174*H174,2)</f>
        <v>0</v>
      </c>
      <c r="BL174" s="15" t="s">
        <v>159</v>
      </c>
      <c r="BM174" s="173" t="s">
        <v>216</v>
      </c>
    </row>
    <row r="175" spans="2:65" s="1" customFormat="1" ht="24.2" customHeight="1">
      <c r="B175" s="32"/>
      <c r="C175" s="162" t="s">
        <v>217</v>
      </c>
      <c r="D175" s="162" t="s">
        <v>155</v>
      </c>
      <c r="E175" s="163" t="s">
        <v>218</v>
      </c>
      <c r="F175" s="164" t="s">
        <v>219</v>
      </c>
      <c r="G175" s="165" t="s">
        <v>215</v>
      </c>
      <c r="H175" s="166">
        <v>1932</v>
      </c>
      <c r="I175" s="167"/>
      <c r="J175" s="168">
        <f>ROUND(I175*H175,2)</f>
        <v>0</v>
      </c>
      <c r="K175" s="169"/>
      <c r="L175" s="32"/>
      <c r="M175" s="170" t="s">
        <v>1</v>
      </c>
      <c r="N175" s="136" t="s">
        <v>43</v>
      </c>
      <c r="P175" s="171">
        <f>O175*H175</f>
        <v>0</v>
      </c>
      <c r="Q175" s="171">
        <v>0</v>
      </c>
      <c r="R175" s="171">
        <f>Q175*H175</f>
        <v>0</v>
      </c>
      <c r="S175" s="171">
        <v>0</v>
      </c>
      <c r="T175" s="172">
        <f>S175*H175</f>
        <v>0</v>
      </c>
      <c r="AR175" s="173" t="s">
        <v>159</v>
      </c>
      <c r="AT175" s="173" t="s">
        <v>155</v>
      </c>
      <c r="AU175" s="173" t="s">
        <v>90</v>
      </c>
      <c r="AY175" s="15" t="s">
        <v>153</v>
      </c>
      <c r="BE175" s="101">
        <f>IF(N175="základná",J175,0)</f>
        <v>0</v>
      </c>
      <c r="BF175" s="101">
        <f>IF(N175="znížená",J175,0)</f>
        <v>0</v>
      </c>
      <c r="BG175" s="101">
        <f>IF(N175="zákl. prenesená",J175,0)</f>
        <v>0</v>
      </c>
      <c r="BH175" s="101">
        <f>IF(N175="zníž. prenesená",J175,0)</f>
        <v>0</v>
      </c>
      <c r="BI175" s="101">
        <f>IF(N175="nulová",J175,0)</f>
        <v>0</v>
      </c>
      <c r="BJ175" s="15" t="s">
        <v>90</v>
      </c>
      <c r="BK175" s="101">
        <f>ROUND(I175*H175,2)</f>
        <v>0</v>
      </c>
      <c r="BL175" s="15" t="s">
        <v>159</v>
      </c>
      <c r="BM175" s="173" t="s">
        <v>220</v>
      </c>
    </row>
    <row r="176" spans="2:65" s="12" customFormat="1">
      <c r="B176" s="174"/>
      <c r="D176" s="175" t="s">
        <v>161</v>
      </c>
      <c r="F176" s="177" t="s">
        <v>283</v>
      </c>
      <c r="H176" s="178">
        <v>1932</v>
      </c>
      <c r="I176" s="179"/>
      <c r="L176" s="174"/>
      <c r="M176" s="180"/>
      <c r="T176" s="181"/>
      <c r="AT176" s="176" t="s">
        <v>161</v>
      </c>
      <c r="AU176" s="176" t="s">
        <v>90</v>
      </c>
      <c r="AV176" s="12" t="s">
        <v>90</v>
      </c>
      <c r="AW176" s="12" t="s">
        <v>4</v>
      </c>
      <c r="AX176" s="12" t="s">
        <v>84</v>
      </c>
      <c r="AY176" s="176" t="s">
        <v>153</v>
      </c>
    </row>
    <row r="177" spans="2:65" s="1" customFormat="1" ht="24.2" customHeight="1">
      <c r="B177" s="32"/>
      <c r="C177" s="162" t="s">
        <v>222</v>
      </c>
      <c r="D177" s="162" t="s">
        <v>155</v>
      </c>
      <c r="E177" s="163" t="s">
        <v>223</v>
      </c>
      <c r="F177" s="164" t="s">
        <v>224</v>
      </c>
      <c r="G177" s="165" t="s">
        <v>215</v>
      </c>
      <c r="H177" s="166">
        <v>96.6</v>
      </c>
      <c r="I177" s="167"/>
      <c r="J177" s="168">
        <f t="shared" ref="J177:J182" si="5">ROUND(I177*H177,2)</f>
        <v>0</v>
      </c>
      <c r="K177" s="169"/>
      <c r="L177" s="32"/>
      <c r="M177" s="170" t="s">
        <v>1</v>
      </c>
      <c r="N177" s="136" t="s">
        <v>43</v>
      </c>
      <c r="P177" s="171">
        <f t="shared" ref="P177:P182" si="6">O177*H177</f>
        <v>0</v>
      </c>
      <c r="Q177" s="171">
        <v>0</v>
      </c>
      <c r="R177" s="171">
        <f t="shared" ref="R177:R182" si="7">Q177*H177</f>
        <v>0</v>
      </c>
      <c r="S177" s="171">
        <v>0</v>
      </c>
      <c r="T177" s="172">
        <f t="shared" ref="T177:T182" si="8">S177*H177</f>
        <v>0</v>
      </c>
      <c r="AR177" s="173" t="s">
        <v>159</v>
      </c>
      <c r="AT177" s="173" t="s">
        <v>155</v>
      </c>
      <c r="AU177" s="173" t="s">
        <v>90</v>
      </c>
      <c r="AY177" s="15" t="s">
        <v>153</v>
      </c>
      <c r="BE177" s="101">
        <f t="shared" ref="BE177:BE182" si="9">IF(N177="základná",J177,0)</f>
        <v>0</v>
      </c>
      <c r="BF177" s="101">
        <f t="shared" ref="BF177:BF182" si="10">IF(N177="znížená",J177,0)</f>
        <v>0</v>
      </c>
      <c r="BG177" s="101">
        <f t="shared" ref="BG177:BG182" si="11">IF(N177="zákl. prenesená",J177,0)</f>
        <v>0</v>
      </c>
      <c r="BH177" s="101">
        <f t="shared" ref="BH177:BH182" si="12">IF(N177="zníž. prenesená",J177,0)</f>
        <v>0</v>
      </c>
      <c r="BI177" s="101">
        <f t="shared" ref="BI177:BI182" si="13">IF(N177="nulová",J177,0)</f>
        <v>0</v>
      </c>
      <c r="BJ177" s="15" t="s">
        <v>90</v>
      </c>
      <c r="BK177" s="101">
        <f t="shared" ref="BK177:BK182" si="14">ROUND(I177*H177,2)</f>
        <v>0</v>
      </c>
      <c r="BL177" s="15" t="s">
        <v>159</v>
      </c>
      <c r="BM177" s="173" t="s">
        <v>225</v>
      </c>
    </row>
    <row r="178" spans="2:65" s="1" customFormat="1" ht="24.2" customHeight="1">
      <c r="B178" s="32"/>
      <c r="C178" s="162" t="s">
        <v>226</v>
      </c>
      <c r="D178" s="162" t="s">
        <v>155</v>
      </c>
      <c r="E178" s="163" t="s">
        <v>227</v>
      </c>
      <c r="F178" s="164" t="s">
        <v>228</v>
      </c>
      <c r="G178" s="165" t="s">
        <v>215</v>
      </c>
      <c r="H178" s="166">
        <v>96.6</v>
      </c>
      <c r="I178" s="167"/>
      <c r="J178" s="168">
        <f t="shared" si="5"/>
        <v>0</v>
      </c>
      <c r="K178" s="169"/>
      <c r="L178" s="32"/>
      <c r="M178" s="170" t="s">
        <v>1</v>
      </c>
      <c r="N178" s="136" t="s">
        <v>43</v>
      </c>
      <c r="P178" s="171">
        <f t="shared" si="6"/>
        <v>0</v>
      </c>
      <c r="Q178" s="171">
        <v>0</v>
      </c>
      <c r="R178" s="171">
        <f t="shared" si="7"/>
        <v>0</v>
      </c>
      <c r="S178" s="171">
        <v>0</v>
      </c>
      <c r="T178" s="172">
        <f t="shared" si="8"/>
        <v>0</v>
      </c>
      <c r="AR178" s="173" t="s">
        <v>159</v>
      </c>
      <c r="AT178" s="173" t="s">
        <v>155</v>
      </c>
      <c r="AU178" s="173" t="s">
        <v>90</v>
      </c>
      <c r="AY178" s="15" t="s">
        <v>153</v>
      </c>
      <c r="BE178" s="101">
        <f t="shared" si="9"/>
        <v>0</v>
      </c>
      <c r="BF178" s="101">
        <f t="shared" si="10"/>
        <v>0</v>
      </c>
      <c r="BG178" s="101">
        <f t="shared" si="11"/>
        <v>0</v>
      </c>
      <c r="BH178" s="101">
        <f t="shared" si="12"/>
        <v>0</v>
      </c>
      <c r="BI178" s="101">
        <f t="shared" si="13"/>
        <v>0</v>
      </c>
      <c r="BJ178" s="15" t="s">
        <v>90</v>
      </c>
      <c r="BK178" s="101">
        <f t="shared" si="14"/>
        <v>0</v>
      </c>
      <c r="BL178" s="15" t="s">
        <v>159</v>
      </c>
      <c r="BM178" s="173" t="s">
        <v>229</v>
      </c>
    </row>
    <row r="179" spans="2:65" s="1" customFormat="1" ht="24.2" customHeight="1">
      <c r="B179" s="32"/>
      <c r="C179" s="162" t="s">
        <v>230</v>
      </c>
      <c r="D179" s="162" t="s">
        <v>155</v>
      </c>
      <c r="E179" s="163" t="s">
        <v>231</v>
      </c>
      <c r="F179" s="164" t="s">
        <v>232</v>
      </c>
      <c r="G179" s="165" t="s">
        <v>215</v>
      </c>
      <c r="H179" s="166">
        <v>96.6</v>
      </c>
      <c r="I179" s="167"/>
      <c r="J179" s="168">
        <f t="shared" si="5"/>
        <v>0</v>
      </c>
      <c r="K179" s="169"/>
      <c r="L179" s="32"/>
      <c r="M179" s="170" t="s">
        <v>1</v>
      </c>
      <c r="N179" s="136" t="s">
        <v>43</v>
      </c>
      <c r="P179" s="171">
        <f t="shared" si="6"/>
        <v>0</v>
      </c>
      <c r="Q179" s="171">
        <v>0</v>
      </c>
      <c r="R179" s="171">
        <f t="shared" si="7"/>
        <v>0</v>
      </c>
      <c r="S179" s="171">
        <v>0</v>
      </c>
      <c r="T179" s="172">
        <f t="shared" si="8"/>
        <v>0</v>
      </c>
      <c r="AR179" s="173" t="s">
        <v>159</v>
      </c>
      <c r="AT179" s="173" t="s">
        <v>155</v>
      </c>
      <c r="AU179" s="173" t="s">
        <v>90</v>
      </c>
      <c r="AY179" s="15" t="s">
        <v>153</v>
      </c>
      <c r="BE179" s="101">
        <f t="shared" si="9"/>
        <v>0</v>
      </c>
      <c r="BF179" s="101">
        <f t="shared" si="10"/>
        <v>0</v>
      </c>
      <c r="BG179" s="101">
        <f t="shared" si="11"/>
        <v>0</v>
      </c>
      <c r="BH179" s="101">
        <f t="shared" si="12"/>
        <v>0</v>
      </c>
      <c r="BI179" s="101">
        <f t="shared" si="13"/>
        <v>0</v>
      </c>
      <c r="BJ179" s="15" t="s">
        <v>90</v>
      </c>
      <c r="BK179" s="101">
        <f t="shared" si="14"/>
        <v>0</v>
      </c>
      <c r="BL179" s="15" t="s">
        <v>159</v>
      </c>
      <c r="BM179" s="173" t="s">
        <v>233</v>
      </c>
    </row>
    <row r="180" spans="2:65" s="1" customFormat="1" ht="24.2" customHeight="1">
      <c r="B180" s="32"/>
      <c r="C180" s="162" t="s">
        <v>234</v>
      </c>
      <c r="D180" s="162" t="s">
        <v>155</v>
      </c>
      <c r="E180" s="163" t="s">
        <v>235</v>
      </c>
      <c r="F180" s="164" t="s">
        <v>236</v>
      </c>
      <c r="G180" s="165" t="s">
        <v>215</v>
      </c>
      <c r="H180" s="166">
        <v>96.6</v>
      </c>
      <c r="I180" s="167"/>
      <c r="J180" s="168">
        <f t="shared" si="5"/>
        <v>0</v>
      </c>
      <c r="K180" s="169"/>
      <c r="L180" s="32"/>
      <c r="M180" s="170" t="s">
        <v>1</v>
      </c>
      <c r="N180" s="136" t="s">
        <v>43</v>
      </c>
      <c r="P180" s="171">
        <f t="shared" si="6"/>
        <v>0</v>
      </c>
      <c r="Q180" s="171">
        <v>0</v>
      </c>
      <c r="R180" s="171">
        <f t="shared" si="7"/>
        <v>0</v>
      </c>
      <c r="S180" s="171">
        <v>0</v>
      </c>
      <c r="T180" s="172">
        <f t="shared" si="8"/>
        <v>0</v>
      </c>
      <c r="AR180" s="173" t="s">
        <v>159</v>
      </c>
      <c r="AT180" s="173" t="s">
        <v>155</v>
      </c>
      <c r="AU180" s="173" t="s">
        <v>90</v>
      </c>
      <c r="AY180" s="15" t="s">
        <v>153</v>
      </c>
      <c r="BE180" s="101">
        <f t="shared" si="9"/>
        <v>0</v>
      </c>
      <c r="BF180" s="101">
        <f t="shared" si="10"/>
        <v>0</v>
      </c>
      <c r="BG180" s="101">
        <f t="shared" si="11"/>
        <v>0</v>
      </c>
      <c r="BH180" s="101">
        <f t="shared" si="12"/>
        <v>0</v>
      </c>
      <c r="BI180" s="101">
        <f t="shared" si="13"/>
        <v>0</v>
      </c>
      <c r="BJ180" s="15" t="s">
        <v>90</v>
      </c>
      <c r="BK180" s="101">
        <f t="shared" si="14"/>
        <v>0</v>
      </c>
      <c r="BL180" s="15" t="s">
        <v>159</v>
      </c>
      <c r="BM180" s="173" t="s">
        <v>284</v>
      </c>
    </row>
    <row r="181" spans="2:65" s="1" customFormat="1" ht="24.2" customHeight="1">
      <c r="B181" s="32"/>
      <c r="C181" s="162" t="s">
        <v>238</v>
      </c>
      <c r="D181" s="162" t="s">
        <v>155</v>
      </c>
      <c r="E181" s="163" t="s">
        <v>239</v>
      </c>
      <c r="F181" s="164" t="s">
        <v>240</v>
      </c>
      <c r="G181" s="165" t="s">
        <v>215</v>
      </c>
      <c r="H181" s="166">
        <v>96.6</v>
      </c>
      <c r="I181" s="167"/>
      <c r="J181" s="168">
        <f t="shared" si="5"/>
        <v>0</v>
      </c>
      <c r="K181" s="169"/>
      <c r="L181" s="32"/>
      <c r="M181" s="170" t="s">
        <v>1</v>
      </c>
      <c r="N181" s="136" t="s">
        <v>43</v>
      </c>
      <c r="P181" s="171">
        <f t="shared" si="6"/>
        <v>0</v>
      </c>
      <c r="Q181" s="171">
        <v>0</v>
      </c>
      <c r="R181" s="171">
        <f t="shared" si="7"/>
        <v>0</v>
      </c>
      <c r="S181" s="171">
        <v>0</v>
      </c>
      <c r="T181" s="172">
        <f t="shared" si="8"/>
        <v>0</v>
      </c>
      <c r="AR181" s="173" t="s">
        <v>159</v>
      </c>
      <c r="AT181" s="173" t="s">
        <v>155</v>
      </c>
      <c r="AU181" s="173" t="s">
        <v>90</v>
      </c>
      <c r="AY181" s="15" t="s">
        <v>153</v>
      </c>
      <c r="BE181" s="101">
        <f t="shared" si="9"/>
        <v>0</v>
      </c>
      <c r="BF181" s="101">
        <f t="shared" si="10"/>
        <v>0</v>
      </c>
      <c r="BG181" s="101">
        <f t="shared" si="11"/>
        <v>0</v>
      </c>
      <c r="BH181" s="101">
        <f t="shared" si="12"/>
        <v>0</v>
      </c>
      <c r="BI181" s="101">
        <f t="shared" si="13"/>
        <v>0</v>
      </c>
      <c r="BJ181" s="15" t="s">
        <v>90</v>
      </c>
      <c r="BK181" s="101">
        <f t="shared" si="14"/>
        <v>0</v>
      </c>
      <c r="BL181" s="15" t="s">
        <v>159</v>
      </c>
      <c r="BM181" s="173" t="s">
        <v>241</v>
      </c>
    </row>
    <row r="182" spans="2:65" s="1" customFormat="1" ht="33" customHeight="1">
      <c r="B182" s="32"/>
      <c r="C182" s="162" t="s">
        <v>242</v>
      </c>
      <c r="D182" s="162" t="s">
        <v>155</v>
      </c>
      <c r="E182" s="163" t="s">
        <v>243</v>
      </c>
      <c r="F182" s="164" t="s">
        <v>244</v>
      </c>
      <c r="G182" s="165" t="s">
        <v>215</v>
      </c>
      <c r="H182" s="166">
        <v>96.6</v>
      </c>
      <c r="I182" s="167"/>
      <c r="J182" s="168">
        <f t="shared" si="5"/>
        <v>0</v>
      </c>
      <c r="K182" s="169"/>
      <c r="L182" s="32"/>
      <c r="M182" s="170" t="s">
        <v>1</v>
      </c>
      <c r="N182" s="136" t="s">
        <v>43</v>
      </c>
      <c r="P182" s="171">
        <f t="shared" si="6"/>
        <v>0</v>
      </c>
      <c r="Q182" s="171">
        <v>0</v>
      </c>
      <c r="R182" s="171">
        <f t="shared" si="7"/>
        <v>0</v>
      </c>
      <c r="S182" s="171">
        <v>0</v>
      </c>
      <c r="T182" s="172">
        <f t="shared" si="8"/>
        <v>0</v>
      </c>
      <c r="AR182" s="173" t="s">
        <v>159</v>
      </c>
      <c r="AT182" s="173" t="s">
        <v>155</v>
      </c>
      <c r="AU182" s="173" t="s">
        <v>90</v>
      </c>
      <c r="AY182" s="15" t="s">
        <v>153</v>
      </c>
      <c r="BE182" s="101">
        <f t="shared" si="9"/>
        <v>0</v>
      </c>
      <c r="BF182" s="101">
        <f t="shared" si="10"/>
        <v>0</v>
      </c>
      <c r="BG182" s="101">
        <f t="shared" si="11"/>
        <v>0</v>
      </c>
      <c r="BH182" s="101">
        <f t="shared" si="12"/>
        <v>0</v>
      </c>
      <c r="BI182" s="101">
        <f t="shared" si="13"/>
        <v>0</v>
      </c>
      <c r="BJ182" s="15" t="s">
        <v>90</v>
      </c>
      <c r="BK182" s="101">
        <f t="shared" si="14"/>
        <v>0</v>
      </c>
      <c r="BL182" s="15" t="s">
        <v>159</v>
      </c>
      <c r="BM182" s="173" t="s">
        <v>245</v>
      </c>
    </row>
    <row r="183" spans="2:65" s="11" customFormat="1" ht="22.9" customHeight="1">
      <c r="B183" s="151"/>
      <c r="D183" s="152" t="s">
        <v>76</v>
      </c>
      <c r="E183" s="160" t="s">
        <v>246</v>
      </c>
      <c r="F183" s="160" t="s">
        <v>247</v>
      </c>
      <c r="I183" s="154"/>
      <c r="J183" s="161">
        <f>BK183</f>
        <v>0</v>
      </c>
      <c r="L183" s="151"/>
      <c r="M183" s="155"/>
      <c r="P183" s="156">
        <f>P184</f>
        <v>0</v>
      </c>
      <c r="R183" s="156">
        <f>R184</f>
        <v>0</v>
      </c>
      <c r="T183" s="157">
        <f>T184</f>
        <v>0</v>
      </c>
      <c r="AR183" s="152" t="s">
        <v>84</v>
      </c>
      <c r="AT183" s="158" t="s">
        <v>76</v>
      </c>
      <c r="AU183" s="158" t="s">
        <v>84</v>
      </c>
      <c r="AY183" s="152" t="s">
        <v>153</v>
      </c>
      <c r="BK183" s="159">
        <f>BK184</f>
        <v>0</v>
      </c>
    </row>
    <row r="184" spans="2:65" s="1" customFormat="1" ht="33" customHeight="1">
      <c r="B184" s="32"/>
      <c r="C184" s="162" t="s">
        <v>248</v>
      </c>
      <c r="D184" s="162" t="s">
        <v>155</v>
      </c>
      <c r="E184" s="163" t="s">
        <v>249</v>
      </c>
      <c r="F184" s="164" t="s">
        <v>250</v>
      </c>
      <c r="G184" s="165" t="s">
        <v>215</v>
      </c>
      <c r="H184" s="166">
        <v>173.96799999999999</v>
      </c>
      <c r="I184" s="167"/>
      <c r="J184" s="168">
        <f>ROUND(I184*H184,2)</f>
        <v>0</v>
      </c>
      <c r="K184" s="169"/>
      <c r="L184" s="32"/>
      <c r="M184" s="170" t="s">
        <v>1</v>
      </c>
      <c r="N184" s="136" t="s">
        <v>43</v>
      </c>
      <c r="P184" s="171">
        <f>O184*H184</f>
        <v>0</v>
      </c>
      <c r="Q184" s="171">
        <v>0</v>
      </c>
      <c r="R184" s="171">
        <f>Q184*H184</f>
        <v>0</v>
      </c>
      <c r="S184" s="171">
        <v>0</v>
      </c>
      <c r="T184" s="172">
        <f>S184*H184</f>
        <v>0</v>
      </c>
      <c r="AR184" s="173" t="s">
        <v>159</v>
      </c>
      <c r="AT184" s="173" t="s">
        <v>155</v>
      </c>
      <c r="AU184" s="173" t="s">
        <v>90</v>
      </c>
      <c r="AY184" s="15" t="s">
        <v>153</v>
      </c>
      <c r="BE184" s="101">
        <f>IF(N184="základná",J184,0)</f>
        <v>0</v>
      </c>
      <c r="BF184" s="101">
        <f>IF(N184="znížená",J184,0)</f>
        <v>0</v>
      </c>
      <c r="BG184" s="101">
        <f>IF(N184="zákl. prenesená",J184,0)</f>
        <v>0</v>
      </c>
      <c r="BH184" s="101">
        <f>IF(N184="zníž. prenesená",J184,0)</f>
        <v>0</v>
      </c>
      <c r="BI184" s="101">
        <f>IF(N184="nulová",J184,0)</f>
        <v>0</v>
      </c>
      <c r="BJ184" s="15" t="s">
        <v>90</v>
      </c>
      <c r="BK184" s="101">
        <f>ROUND(I184*H184,2)</f>
        <v>0</v>
      </c>
      <c r="BL184" s="15" t="s">
        <v>159</v>
      </c>
      <c r="BM184" s="173" t="s">
        <v>251</v>
      </c>
    </row>
    <row r="185" spans="2:65" s="11" customFormat="1" ht="25.9" customHeight="1">
      <c r="B185" s="151"/>
      <c r="D185" s="152" t="s">
        <v>76</v>
      </c>
      <c r="E185" s="153" t="s">
        <v>132</v>
      </c>
      <c r="F185" s="153" t="s">
        <v>252</v>
      </c>
      <c r="I185" s="154"/>
      <c r="J185" s="134">
        <f>BK185</f>
        <v>0</v>
      </c>
      <c r="L185" s="151"/>
      <c r="M185" s="155"/>
      <c r="P185" s="156">
        <f>SUM(P186:P187)</f>
        <v>0</v>
      </c>
      <c r="R185" s="156">
        <f>SUM(R186:R187)</f>
        <v>0</v>
      </c>
      <c r="T185" s="157">
        <f>SUM(T186:T187)</f>
        <v>0</v>
      </c>
      <c r="AR185" s="152" t="s">
        <v>176</v>
      </c>
      <c r="AT185" s="158" t="s">
        <v>76</v>
      </c>
      <c r="AU185" s="158" t="s">
        <v>77</v>
      </c>
      <c r="AY185" s="152" t="s">
        <v>153</v>
      </c>
      <c r="BK185" s="159">
        <f>SUM(BK186:BK187)</f>
        <v>0</v>
      </c>
    </row>
    <row r="186" spans="2:65" s="1" customFormat="1" ht="24.2" customHeight="1">
      <c r="B186" s="32"/>
      <c r="C186" s="162" t="s">
        <v>253</v>
      </c>
      <c r="D186" s="162" t="s">
        <v>155</v>
      </c>
      <c r="E186" s="163" t="s">
        <v>254</v>
      </c>
      <c r="F186" s="164" t="s">
        <v>255</v>
      </c>
      <c r="G186" s="165" t="s">
        <v>256</v>
      </c>
      <c r="H186" s="166">
        <v>1</v>
      </c>
      <c r="I186" s="167"/>
      <c r="J186" s="168">
        <f>ROUND(I186*H186,2)</f>
        <v>0</v>
      </c>
      <c r="K186" s="169"/>
      <c r="L186" s="32"/>
      <c r="M186" s="170" t="s">
        <v>1</v>
      </c>
      <c r="N186" s="136" t="s">
        <v>43</v>
      </c>
      <c r="P186" s="171">
        <f>O186*H186</f>
        <v>0</v>
      </c>
      <c r="Q186" s="171">
        <v>0</v>
      </c>
      <c r="R186" s="171">
        <f>Q186*H186</f>
        <v>0</v>
      </c>
      <c r="S186" s="171">
        <v>0</v>
      </c>
      <c r="T186" s="172">
        <f>S186*H186</f>
        <v>0</v>
      </c>
      <c r="AR186" s="173" t="s">
        <v>257</v>
      </c>
      <c r="AT186" s="173" t="s">
        <v>155</v>
      </c>
      <c r="AU186" s="173" t="s">
        <v>84</v>
      </c>
      <c r="AY186" s="15" t="s">
        <v>153</v>
      </c>
      <c r="BE186" s="101">
        <f>IF(N186="základná",J186,0)</f>
        <v>0</v>
      </c>
      <c r="BF186" s="101">
        <f>IF(N186="znížená",J186,0)</f>
        <v>0</v>
      </c>
      <c r="BG186" s="101">
        <f>IF(N186="zákl. prenesená",J186,0)</f>
        <v>0</v>
      </c>
      <c r="BH186" s="101">
        <f>IF(N186="zníž. prenesená",J186,0)</f>
        <v>0</v>
      </c>
      <c r="BI186" s="101">
        <f>IF(N186="nulová",J186,0)</f>
        <v>0</v>
      </c>
      <c r="BJ186" s="15" t="s">
        <v>90</v>
      </c>
      <c r="BK186" s="101">
        <f>ROUND(I186*H186,2)</f>
        <v>0</v>
      </c>
      <c r="BL186" s="15" t="s">
        <v>257</v>
      </c>
      <c r="BM186" s="173" t="s">
        <v>285</v>
      </c>
    </row>
    <row r="187" spans="2:65" s="1" customFormat="1" ht="49.15" customHeight="1">
      <c r="B187" s="32"/>
      <c r="C187" s="162" t="s">
        <v>259</v>
      </c>
      <c r="D187" s="162" t="s">
        <v>155</v>
      </c>
      <c r="E187" s="163" t="s">
        <v>260</v>
      </c>
      <c r="F187" s="164" t="s">
        <v>261</v>
      </c>
      <c r="G187" s="165" t="s">
        <v>256</v>
      </c>
      <c r="H187" s="166">
        <v>1</v>
      </c>
      <c r="I187" s="167"/>
      <c r="J187" s="168">
        <f>ROUND(I187*H187,2)</f>
        <v>0</v>
      </c>
      <c r="K187" s="169"/>
      <c r="L187" s="32"/>
      <c r="M187" s="170" t="s">
        <v>1</v>
      </c>
      <c r="N187" s="136" t="s">
        <v>43</v>
      </c>
      <c r="P187" s="171">
        <f>O187*H187</f>
        <v>0</v>
      </c>
      <c r="Q187" s="171">
        <v>0</v>
      </c>
      <c r="R187" s="171">
        <f>Q187*H187</f>
        <v>0</v>
      </c>
      <c r="S187" s="171">
        <v>0</v>
      </c>
      <c r="T187" s="172">
        <f>S187*H187</f>
        <v>0</v>
      </c>
      <c r="AR187" s="173" t="s">
        <v>257</v>
      </c>
      <c r="AT187" s="173" t="s">
        <v>155</v>
      </c>
      <c r="AU187" s="173" t="s">
        <v>84</v>
      </c>
      <c r="AY187" s="15" t="s">
        <v>153</v>
      </c>
      <c r="BE187" s="101">
        <f>IF(N187="základná",J187,0)</f>
        <v>0</v>
      </c>
      <c r="BF187" s="101">
        <f>IF(N187="znížená",J187,0)</f>
        <v>0</v>
      </c>
      <c r="BG187" s="101">
        <f>IF(N187="zákl. prenesená",J187,0)</f>
        <v>0</v>
      </c>
      <c r="BH187" s="101">
        <f>IF(N187="zníž. prenesená",J187,0)</f>
        <v>0</v>
      </c>
      <c r="BI187" s="101">
        <f>IF(N187="nulová",J187,0)</f>
        <v>0</v>
      </c>
      <c r="BJ187" s="15" t="s">
        <v>90</v>
      </c>
      <c r="BK187" s="101">
        <f>ROUND(I187*H187,2)</f>
        <v>0</v>
      </c>
      <c r="BL187" s="15" t="s">
        <v>257</v>
      </c>
      <c r="BM187" s="173" t="s">
        <v>286</v>
      </c>
    </row>
    <row r="188" spans="2:65" s="11" customFormat="1" ht="25.9" customHeight="1">
      <c r="B188" s="151"/>
      <c r="D188" s="152" t="s">
        <v>76</v>
      </c>
      <c r="E188" s="153" t="s">
        <v>263</v>
      </c>
      <c r="F188" s="153" t="s">
        <v>264</v>
      </c>
      <c r="I188" s="154"/>
      <c r="J188" s="134">
        <f>BK188</f>
        <v>0</v>
      </c>
      <c r="L188" s="151"/>
      <c r="M188" s="155"/>
      <c r="P188" s="156">
        <f>SUM(P189:P191)</f>
        <v>0</v>
      </c>
      <c r="R188" s="156">
        <f>SUM(R189:R191)</f>
        <v>0</v>
      </c>
      <c r="T188" s="157">
        <f>SUM(T189:T191)</f>
        <v>0</v>
      </c>
      <c r="AR188" s="152" t="s">
        <v>84</v>
      </c>
      <c r="AT188" s="158" t="s">
        <v>76</v>
      </c>
      <c r="AU188" s="158" t="s">
        <v>77</v>
      </c>
      <c r="AY188" s="152" t="s">
        <v>153</v>
      </c>
      <c r="BK188" s="159">
        <f>SUM(BK189:BK191)</f>
        <v>0</v>
      </c>
    </row>
    <row r="189" spans="2:65" s="1" customFormat="1" ht="55.5" customHeight="1">
      <c r="B189" s="32"/>
      <c r="C189" s="162" t="s">
        <v>7</v>
      </c>
      <c r="D189" s="162" t="s">
        <v>155</v>
      </c>
      <c r="E189" s="163" t="s">
        <v>265</v>
      </c>
      <c r="F189" s="164" t="s">
        <v>266</v>
      </c>
      <c r="G189" s="165" t="s">
        <v>1</v>
      </c>
      <c r="H189" s="166">
        <v>0</v>
      </c>
      <c r="I189" s="167"/>
      <c r="J189" s="168">
        <f>ROUND(I189*H189,2)</f>
        <v>0</v>
      </c>
      <c r="K189" s="169"/>
      <c r="L189" s="32"/>
      <c r="M189" s="170" t="s">
        <v>1</v>
      </c>
      <c r="N189" s="136" t="s">
        <v>43</v>
      </c>
      <c r="P189" s="171">
        <f>O189*H189</f>
        <v>0</v>
      </c>
      <c r="Q189" s="171">
        <v>0</v>
      </c>
      <c r="R189" s="171">
        <f>Q189*H189</f>
        <v>0</v>
      </c>
      <c r="S189" s="171">
        <v>0</v>
      </c>
      <c r="T189" s="172">
        <f>S189*H189</f>
        <v>0</v>
      </c>
      <c r="AR189" s="173" t="s">
        <v>267</v>
      </c>
      <c r="AT189" s="173" t="s">
        <v>155</v>
      </c>
      <c r="AU189" s="173" t="s">
        <v>84</v>
      </c>
      <c r="AY189" s="15" t="s">
        <v>153</v>
      </c>
      <c r="BE189" s="101">
        <f>IF(N189="základná",J189,0)</f>
        <v>0</v>
      </c>
      <c r="BF189" s="101">
        <f>IF(N189="znížená",J189,0)</f>
        <v>0</v>
      </c>
      <c r="BG189" s="101">
        <f>IF(N189="zákl. prenesená",J189,0)</f>
        <v>0</v>
      </c>
      <c r="BH189" s="101">
        <f>IF(N189="zníž. prenesená",J189,0)</f>
        <v>0</v>
      </c>
      <c r="BI189" s="101">
        <f>IF(N189="nulová",J189,0)</f>
        <v>0</v>
      </c>
      <c r="BJ189" s="15" t="s">
        <v>90</v>
      </c>
      <c r="BK189" s="101">
        <f>ROUND(I189*H189,2)</f>
        <v>0</v>
      </c>
      <c r="BL189" s="15" t="s">
        <v>267</v>
      </c>
      <c r="BM189" s="173" t="s">
        <v>268</v>
      </c>
    </row>
    <row r="190" spans="2:65" s="1" customFormat="1" ht="29.25">
      <c r="B190" s="32"/>
      <c r="D190" s="175" t="s">
        <v>269</v>
      </c>
      <c r="F190" s="189" t="s">
        <v>270</v>
      </c>
      <c r="I190" s="138"/>
      <c r="L190" s="32"/>
      <c r="M190" s="190"/>
      <c r="T190" s="59"/>
      <c r="AT190" s="15" t="s">
        <v>269</v>
      </c>
      <c r="AU190" s="15" t="s">
        <v>84</v>
      </c>
    </row>
    <row r="191" spans="2:65" s="1" customFormat="1" ht="49.15" customHeight="1">
      <c r="B191" s="32"/>
      <c r="C191" s="162" t="s">
        <v>271</v>
      </c>
      <c r="D191" s="162" t="s">
        <v>155</v>
      </c>
      <c r="E191" s="163" t="s">
        <v>272</v>
      </c>
      <c r="F191" s="164" t="s">
        <v>273</v>
      </c>
      <c r="G191" s="165" t="s">
        <v>1</v>
      </c>
      <c r="H191" s="166">
        <v>0</v>
      </c>
      <c r="I191" s="167"/>
      <c r="J191" s="168">
        <f>ROUND(I191*H191,2)</f>
        <v>0</v>
      </c>
      <c r="K191" s="169"/>
      <c r="L191" s="32"/>
      <c r="M191" s="170" t="s">
        <v>1</v>
      </c>
      <c r="N191" s="136" t="s">
        <v>43</v>
      </c>
      <c r="P191" s="171">
        <f>O191*H191</f>
        <v>0</v>
      </c>
      <c r="Q191" s="171">
        <v>0</v>
      </c>
      <c r="R191" s="171">
        <f>Q191*H191</f>
        <v>0</v>
      </c>
      <c r="S191" s="171">
        <v>0</v>
      </c>
      <c r="T191" s="172">
        <f>S191*H191</f>
        <v>0</v>
      </c>
      <c r="AR191" s="173" t="s">
        <v>267</v>
      </c>
      <c r="AT191" s="173" t="s">
        <v>155</v>
      </c>
      <c r="AU191" s="173" t="s">
        <v>84</v>
      </c>
      <c r="AY191" s="15" t="s">
        <v>153</v>
      </c>
      <c r="BE191" s="101">
        <f>IF(N191="základná",J191,0)</f>
        <v>0</v>
      </c>
      <c r="BF191" s="101">
        <f>IF(N191="znížená",J191,0)</f>
        <v>0</v>
      </c>
      <c r="BG191" s="101">
        <f>IF(N191="zákl. prenesená",J191,0)</f>
        <v>0</v>
      </c>
      <c r="BH191" s="101">
        <f>IF(N191="zníž. prenesená",J191,0)</f>
        <v>0</v>
      </c>
      <c r="BI191" s="101">
        <f>IF(N191="nulová",J191,0)</f>
        <v>0</v>
      </c>
      <c r="BJ191" s="15" t="s">
        <v>90</v>
      </c>
      <c r="BK191" s="101">
        <f>ROUND(I191*H191,2)</f>
        <v>0</v>
      </c>
      <c r="BL191" s="15" t="s">
        <v>267</v>
      </c>
      <c r="BM191" s="173" t="s">
        <v>274</v>
      </c>
    </row>
    <row r="192" spans="2:65" s="1" customFormat="1" ht="49.9" customHeight="1">
      <c r="B192" s="32"/>
      <c r="E192" s="153" t="s">
        <v>275</v>
      </c>
      <c r="F192" s="153" t="s">
        <v>276</v>
      </c>
      <c r="J192" s="134">
        <f t="shared" ref="J192:J197" si="15">BK192</f>
        <v>0</v>
      </c>
      <c r="L192" s="32"/>
      <c r="M192" s="190"/>
      <c r="T192" s="59"/>
      <c r="AT192" s="15" t="s">
        <v>76</v>
      </c>
      <c r="AU192" s="15" t="s">
        <v>77</v>
      </c>
      <c r="AY192" s="15" t="s">
        <v>277</v>
      </c>
      <c r="BK192" s="101">
        <f>SUM(BK193:BK197)</f>
        <v>0</v>
      </c>
    </row>
    <row r="193" spans="2:63" s="1" customFormat="1" ht="16.350000000000001" customHeight="1">
      <c r="B193" s="32"/>
      <c r="C193" s="191" t="s">
        <v>1</v>
      </c>
      <c r="D193" s="191" t="s">
        <v>155</v>
      </c>
      <c r="E193" s="192" t="s">
        <v>1</v>
      </c>
      <c r="F193" s="193" t="s">
        <v>1</v>
      </c>
      <c r="G193" s="194" t="s">
        <v>1</v>
      </c>
      <c r="H193" s="195"/>
      <c r="I193" s="196"/>
      <c r="J193" s="197">
        <f t="shared" si="15"/>
        <v>0</v>
      </c>
      <c r="K193" s="169"/>
      <c r="L193" s="32"/>
      <c r="M193" s="198" t="s">
        <v>1</v>
      </c>
      <c r="N193" s="199" t="s">
        <v>43</v>
      </c>
      <c r="T193" s="59"/>
      <c r="AT193" s="15" t="s">
        <v>277</v>
      </c>
      <c r="AU193" s="15" t="s">
        <v>84</v>
      </c>
      <c r="AY193" s="15" t="s">
        <v>277</v>
      </c>
      <c r="BE193" s="101">
        <f>IF(N193="základná",J193,0)</f>
        <v>0</v>
      </c>
      <c r="BF193" s="101">
        <f>IF(N193="znížená",J193,0)</f>
        <v>0</v>
      </c>
      <c r="BG193" s="101">
        <f>IF(N193="zákl. prenesená",J193,0)</f>
        <v>0</v>
      </c>
      <c r="BH193" s="101">
        <f>IF(N193="zníž. prenesená",J193,0)</f>
        <v>0</v>
      </c>
      <c r="BI193" s="101">
        <f>IF(N193="nulová",J193,0)</f>
        <v>0</v>
      </c>
      <c r="BJ193" s="15" t="s">
        <v>90</v>
      </c>
      <c r="BK193" s="101">
        <f>I193*H193</f>
        <v>0</v>
      </c>
    </row>
    <row r="194" spans="2:63" s="1" customFormat="1" ht="16.350000000000001" customHeight="1">
      <c r="B194" s="32"/>
      <c r="C194" s="191" t="s">
        <v>1</v>
      </c>
      <c r="D194" s="191" t="s">
        <v>155</v>
      </c>
      <c r="E194" s="192" t="s">
        <v>1</v>
      </c>
      <c r="F194" s="193" t="s">
        <v>1</v>
      </c>
      <c r="G194" s="194" t="s">
        <v>1</v>
      </c>
      <c r="H194" s="195"/>
      <c r="I194" s="196"/>
      <c r="J194" s="197">
        <f t="shared" si="15"/>
        <v>0</v>
      </c>
      <c r="K194" s="169"/>
      <c r="L194" s="32"/>
      <c r="M194" s="198" t="s">
        <v>1</v>
      </c>
      <c r="N194" s="199" t="s">
        <v>43</v>
      </c>
      <c r="T194" s="59"/>
      <c r="AT194" s="15" t="s">
        <v>277</v>
      </c>
      <c r="AU194" s="15" t="s">
        <v>84</v>
      </c>
      <c r="AY194" s="15" t="s">
        <v>277</v>
      </c>
      <c r="BE194" s="101">
        <f>IF(N194="základná",J194,0)</f>
        <v>0</v>
      </c>
      <c r="BF194" s="101">
        <f>IF(N194="znížená",J194,0)</f>
        <v>0</v>
      </c>
      <c r="BG194" s="101">
        <f>IF(N194="zákl. prenesená",J194,0)</f>
        <v>0</v>
      </c>
      <c r="BH194" s="101">
        <f>IF(N194="zníž. prenesená",J194,0)</f>
        <v>0</v>
      </c>
      <c r="BI194" s="101">
        <f>IF(N194="nulová",J194,0)</f>
        <v>0</v>
      </c>
      <c r="BJ194" s="15" t="s">
        <v>90</v>
      </c>
      <c r="BK194" s="101">
        <f>I194*H194</f>
        <v>0</v>
      </c>
    </row>
    <row r="195" spans="2:63" s="1" customFormat="1" ht="16.350000000000001" customHeight="1">
      <c r="B195" s="32"/>
      <c r="C195" s="191" t="s">
        <v>1</v>
      </c>
      <c r="D195" s="191" t="s">
        <v>155</v>
      </c>
      <c r="E195" s="192" t="s">
        <v>1</v>
      </c>
      <c r="F195" s="193" t="s">
        <v>1</v>
      </c>
      <c r="G195" s="194" t="s">
        <v>1</v>
      </c>
      <c r="H195" s="195"/>
      <c r="I195" s="196"/>
      <c r="J195" s="197">
        <f t="shared" si="15"/>
        <v>0</v>
      </c>
      <c r="K195" s="169"/>
      <c r="L195" s="32"/>
      <c r="M195" s="198" t="s">
        <v>1</v>
      </c>
      <c r="N195" s="199" t="s">
        <v>43</v>
      </c>
      <c r="T195" s="59"/>
      <c r="AT195" s="15" t="s">
        <v>277</v>
      </c>
      <c r="AU195" s="15" t="s">
        <v>84</v>
      </c>
      <c r="AY195" s="15" t="s">
        <v>277</v>
      </c>
      <c r="BE195" s="101">
        <f>IF(N195="základná",J195,0)</f>
        <v>0</v>
      </c>
      <c r="BF195" s="101">
        <f>IF(N195="znížená",J195,0)</f>
        <v>0</v>
      </c>
      <c r="BG195" s="101">
        <f>IF(N195="zákl. prenesená",J195,0)</f>
        <v>0</v>
      </c>
      <c r="BH195" s="101">
        <f>IF(N195="zníž. prenesená",J195,0)</f>
        <v>0</v>
      </c>
      <c r="BI195" s="101">
        <f>IF(N195="nulová",J195,0)</f>
        <v>0</v>
      </c>
      <c r="BJ195" s="15" t="s">
        <v>90</v>
      </c>
      <c r="BK195" s="101">
        <f>I195*H195</f>
        <v>0</v>
      </c>
    </row>
    <row r="196" spans="2:63" s="1" customFormat="1" ht="16.350000000000001" customHeight="1">
      <c r="B196" s="32"/>
      <c r="C196" s="191" t="s">
        <v>1</v>
      </c>
      <c r="D196" s="191" t="s">
        <v>155</v>
      </c>
      <c r="E196" s="192" t="s">
        <v>1</v>
      </c>
      <c r="F196" s="193" t="s">
        <v>1</v>
      </c>
      <c r="G196" s="194" t="s">
        <v>1</v>
      </c>
      <c r="H196" s="195"/>
      <c r="I196" s="196"/>
      <c r="J196" s="197">
        <f t="shared" si="15"/>
        <v>0</v>
      </c>
      <c r="K196" s="169"/>
      <c r="L196" s="32"/>
      <c r="M196" s="198" t="s">
        <v>1</v>
      </c>
      <c r="N196" s="199" t="s">
        <v>43</v>
      </c>
      <c r="T196" s="59"/>
      <c r="AT196" s="15" t="s">
        <v>277</v>
      </c>
      <c r="AU196" s="15" t="s">
        <v>84</v>
      </c>
      <c r="AY196" s="15" t="s">
        <v>277</v>
      </c>
      <c r="BE196" s="101">
        <f>IF(N196="základná",J196,0)</f>
        <v>0</v>
      </c>
      <c r="BF196" s="101">
        <f>IF(N196="znížená",J196,0)</f>
        <v>0</v>
      </c>
      <c r="BG196" s="101">
        <f>IF(N196="zákl. prenesená",J196,0)</f>
        <v>0</v>
      </c>
      <c r="BH196" s="101">
        <f>IF(N196="zníž. prenesená",J196,0)</f>
        <v>0</v>
      </c>
      <c r="BI196" s="101">
        <f>IF(N196="nulová",J196,0)</f>
        <v>0</v>
      </c>
      <c r="BJ196" s="15" t="s">
        <v>90</v>
      </c>
      <c r="BK196" s="101">
        <f>I196*H196</f>
        <v>0</v>
      </c>
    </row>
    <row r="197" spans="2:63" s="1" customFormat="1" ht="16.350000000000001" customHeight="1">
      <c r="B197" s="32"/>
      <c r="C197" s="191" t="s">
        <v>1</v>
      </c>
      <c r="D197" s="191" t="s">
        <v>155</v>
      </c>
      <c r="E197" s="192" t="s">
        <v>1</v>
      </c>
      <c r="F197" s="193" t="s">
        <v>1</v>
      </c>
      <c r="G197" s="194" t="s">
        <v>1</v>
      </c>
      <c r="H197" s="195"/>
      <c r="I197" s="196"/>
      <c r="J197" s="197">
        <f t="shared" si="15"/>
        <v>0</v>
      </c>
      <c r="K197" s="169"/>
      <c r="L197" s="32"/>
      <c r="M197" s="198" t="s">
        <v>1</v>
      </c>
      <c r="N197" s="199" t="s">
        <v>43</v>
      </c>
      <c r="O197" s="200"/>
      <c r="P197" s="200"/>
      <c r="Q197" s="200"/>
      <c r="R197" s="200"/>
      <c r="S197" s="200"/>
      <c r="T197" s="201"/>
      <c r="AT197" s="15" t="s">
        <v>277</v>
      </c>
      <c r="AU197" s="15" t="s">
        <v>84</v>
      </c>
      <c r="AY197" s="15" t="s">
        <v>277</v>
      </c>
      <c r="BE197" s="101">
        <f>IF(N197="základná",J197,0)</f>
        <v>0</v>
      </c>
      <c r="BF197" s="101">
        <f>IF(N197="znížená",J197,0)</f>
        <v>0</v>
      </c>
      <c r="BG197" s="101">
        <f>IF(N197="zákl. prenesená",J197,0)</f>
        <v>0</v>
      </c>
      <c r="BH197" s="101">
        <f>IF(N197="zníž. prenesená",J197,0)</f>
        <v>0</v>
      </c>
      <c r="BI197" s="101">
        <f>IF(N197="nulová",J197,0)</f>
        <v>0</v>
      </c>
      <c r="BJ197" s="15" t="s">
        <v>90</v>
      </c>
      <c r="BK197" s="101">
        <f>I197*H197</f>
        <v>0</v>
      </c>
    </row>
    <row r="198" spans="2:63" s="1" customFormat="1" ht="6.95" customHeight="1">
      <c r="B198" s="47"/>
      <c r="C198" s="48"/>
      <c r="D198" s="48"/>
      <c r="E198" s="48"/>
      <c r="F198" s="48"/>
      <c r="G198" s="48"/>
      <c r="H198" s="48"/>
      <c r="I198" s="48"/>
      <c r="J198" s="48"/>
      <c r="K198" s="48"/>
      <c r="L198" s="32"/>
    </row>
  </sheetData>
  <sheetProtection algorithmName="SHA-512" hashValue="QNttrAtwkwVNk+sfdueBGSpPbvM/zEDBA0OScpuMWBM62QmpLqHWjdmQy+/Ia3/ATeWCy8bHvnwH1SV0yxXRlg==" saltValue="+aEEoT02djuFNDiJ8VbZ94v7cWgZ3dUyML9O24EsHw9DKQxXSRI7SBswDD/EFHmv8NENOwpEQc/xZtldXY7OgQ==" spinCount="100000" sheet="1" objects="1" scenarios="1" formatColumns="0" formatRows="0" autoFilter="0"/>
  <autoFilter ref="C139:K197" xr:uid="{00000000-0009-0000-0000-000002000000}"/>
  <mergeCells count="17">
    <mergeCell ref="E20:H20"/>
    <mergeCell ref="E29:H29"/>
    <mergeCell ref="E132:H132"/>
    <mergeCell ref="L2:V2"/>
    <mergeCell ref="D114:F114"/>
    <mergeCell ref="D115:F115"/>
    <mergeCell ref="D116:F116"/>
    <mergeCell ref="E128:H128"/>
    <mergeCell ref="E130:H130"/>
    <mergeCell ref="E85:H85"/>
    <mergeCell ref="E87:H87"/>
    <mergeCell ref="E89:H89"/>
    <mergeCell ref="D112:F112"/>
    <mergeCell ref="D113:F113"/>
    <mergeCell ref="E7:H7"/>
    <mergeCell ref="E9:H9"/>
    <mergeCell ref="E11:H11"/>
  </mergeCells>
  <dataValidations count="2">
    <dataValidation type="list" allowBlank="1" showInputMessage="1" showErrorMessage="1" error="Povolené sú hodnoty K, M." sqref="D193:D198" xr:uid="{00000000-0002-0000-0200-000000000000}">
      <formula1>"K, M"</formula1>
    </dataValidation>
    <dataValidation type="list" allowBlank="1" showInputMessage="1" showErrorMessage="1" error="Povolené sú hodnoty základná, znížená, nulová." sqref="N193:N198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51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6"/>
      <c r="C3" s="17"/>
      <c r="D3" s="17"/>
      <c r="E3" s="17"/>
      <c r="F3" s="17"/>
      <c r="G3" s="17"/>
      <c r="H3" s="18"/>
    </row>
    <row r="4" spans="2:8" ht="24.95" customHeight="1">
      <c r="B4" s="18"/>
      <c r="C4" s="19" t="s">
        <v>287</v>
      </c>
      <c r="H4" s="18"/>
    </row>
    <row r="5" spans="2:8" ht="12" customHeight="1">
      <c r="B5" s="18"/>
      <c r="C5" s="22" t="s">
        <v>12</v>
      </c>
      <c r="D5" s="242" t="s">
        <v>13</v>
      </c>
      <c r="E5" s="238"/>
      <c r="F5" s="238"/>
      <c r="H5" s="18"/>
    </row>
    <row r="6" spans="2:8" ht="36.950000000000003" customHeight="1">
      <c r="B6" s="18"/>
      <c r="C6" s="24" t="s">
        <v>15</v>
      </c>
      <c r="D6" s="239" t="s">
        <v>16</v>
      </c>
      <c r="E6" s="238"/>
      <c r="F6" s="238"/>
      <c r="H6" s="18"/>
    </row>
    <row r="7" spans="2:8" ht="16.5" customHeight="1">
      <c r="B7" s="18"/>
      <c r="C7" s="25" t="s">
        <v>21</v>
      </c>
      <c r="D7" s="55">
        <f>'Rekapitulácia stavby'!AN8</f>
        <v>45855</v>
      </c>
      <c r="H7" s="18"/>
    </row>
    <row r="8" spans="2:8" s="1" customFormat="1" ht="10.9" customHeight="1">
      <c r="B8" s="32"/>
      <c r="H8" s="32"/>
    </row>
    <row r="9" spans="2:8" s="10" customFormat="1" ht="29.25" customHeight="1">
      <c r="B9" s="142"/>
      <c r="C9" s="143" t="s">
        <v>58</v>
      </c>
      <c r="D9" s="144" t="s">
        <v>59</v>
      </c>
      <c r="E9" s="144" t="s">
        <v>141</v>
      </c>
      <c r="F9" s="145" t="s">
        <v>288</v>
      </c>
      <c r="H9" s="142"/>
    </row>
    <row r="10" spans="2:8" s="1" customFormat="1" ht="26.45" customHeight="1">
      <c r="B10" s="32"/>
      <c r="C10" s="202" t="s">
        <v>289</v>
      </c>
      <c r="D10" s="202" t="s">
        <v>88</v>
      </c>
      <c r="H10" s="32"/>
    </row>
    <row r="11" spans="2:8" s="1" customFormat="1" ht="16.899999999999999" customHeight="1">
      <c r="B11" s="32"/>
      <c r="C11" s="203" t="s">
        <v>107</v>
      </c>
      <c r="D11" s="204" t="s">
        <v>1</v>
      </c>
      <c r="E11" s="205" t="s">
        <v>1</v>
      </c>
      <c r="F11" s="206">
        <v>16.065000000000001</v>
      </c>
      <c r="H11" s="32"/>
    </row>
    <row r="12" spans="2:8" s="1" customFormat="1" ht="22.5">
      <c r="B12" s="32"/>
      <c r="C12" s="207" t="s">
        <v>1</v>
      </c>
      <c r="D12" s="207" t="s">
        <v>175</v>
      </c>
      <c r="E12" s="15" t="s">
        <v>1</v>
      </c>
      <c r="F12" s="208">
        <v>16.065000000000001</v>
      </c>
      <c r="H12" s="32"/>
    </row>
    <row r="13" spans="2:8" s="1" customFormat="1" ht="16.899999999999999" customHeight="1">
      <c r="B13" s="32"/>
      <c r="C13" s="207" t="s">
        <v>107</v>
      </c>
      <c r="D13" s="207" t="s">
        <v>166</v>
      </c>
      <c r="E13" s="15" t="s">
        <v>1</v>
      </c>
      <c r="F13" s="208">
        <v>16.065000000000001</v>
      </c>
      <c r="H13" s="32"/>
    </row>
    <row r="14" spans="2:8" s="1" customFormat="1" ht="16.899999999999999" customHeight="1">
      <c r="B14" s="32"/>
      <c r="C14" s="209" t="s">
        <v>290</v>
      </c>
      <c r="H14" s="32"/>
    </row>
    <row r="15" spans="2:8" s="1" customFormat="1" ht="16.899999999999999" customHeight="1">
      <c r="B15" s="32"/>
      <c r="C15" s="207" t="s">
        <v>172</v>
      </c>
      <c r="D15" s="207" t="s">
        <v>173</v>
      </c>
      <c r="E15" s="15" t="s">
        <v>158</v>
      </c>
      <c r="F15" s="208">
        <v>16.065000000000001</v>
      </c>
      <c r="H15" s="32"/>
    </row>
    <row r="16" spans="2:8" s="1" customFormat="1" ht="16.899999999999999" customHeight="1">
      <c r="B16" s="32"/>
      <c r="C16" s="207" t="s">
        <v>177</v>
      </c>
      <c r="D16" s="207" t="s">
        <v>178</v>
      </c>
      <c r="E16" s="15" t="s">
        <v>158</v>
      </c>
      <c r="F16" s="208">
        <v>16.065000000000001</v>
      </c>
      <c r="H16" s="32"/>
    </row>
    <row r="17" spans="2:8" s="1" customFormat="1" ht="22.5">
      <c r="B17" s="32"/>
      <c r="C17" s="207" t="s">
        <v>203</v>
      </c>
      <c r="D17" s="207" t="s">
        <v>204</v>
      </c>
      <c r="E17" s="15" t="s">
        <v>205</v>
      </c>
      <c r="F17" s="208">
        <v>80.325000000000003</v>
      </c>
      <c r="H17" s="32"/>
    </row>
    <row r="18" spans="2:8" s="1" customFormat="1" ht="16.899999999999999" customHeight="1">
      <c r="B18" s="32"/>
      <c r="C18" s="203" t="s">
        <v>104</v>
      </c>
      <c r="D18" s="204" t="s">
        <v>105</v>
      </c>
      <c r="E18" s="205" t="s">
        <v>1</v>
      </c>
      <c r="F18" s="206">
        <v>265</v>
      </c>
      <c r="H18" s="32"/>
    </row>
    <row r="19" spans="2:8" s="1" customFormat="1" ht="16.899999999999999" customHeight="1">
      <c r="B19" s="32"/>
      <c r="C19" s="207" t="s">
        <v>1</v>
      </c>
      <c r="D19" s="207" t="s">
        <v>165</v>
      </c>
      <c r="E19" s="15" t="s">
        <v>1</v>
      </c>
      <c r="F19" s="208">
        <v>265</v>
      </c>
      <c r="H19" s="32"/>
    </row>
    <row r="20" spans="2:8" s="1" customFormat="1" ht="16.899999999999999" customHeight="1">
      <c r="B20" s="32"/>
      <c r="C20" s="207" t="s">
        <v>104</v>
      </c>
      <c r="D20" s="207" t="s">
        <v>166</v>
      </c>
      <c r="E20" s="15" t="s">
        <v>1</v>
      </c>
      <c r="F20" s="208">
        <v>265</v>
      </c>
      <c r="H20" s="32"/>
    </row>
    <row r="21" spans="2:8" s="1" customFormat="1" ht="16.899999999999999" customHeight="1">
      <c r="B21" s="32"/>
      <c r="C21" s="209" t="s">
        <v>290</v>
      </c>
      <c r="H21" s="32"/>
    </row>
    <row r="22" spans="2:8" s="1" customFormat="1" ht="16.899999999999999" customHeight="1">
      <c r="B22" s="32"/>
      <c r="C22" s="207" t="s">
        <v>162</v>
      </c>
      <c r="D22" s="207" t="s">
        <v>163</v>
      </c>
      <c r="E22" s="15" t="s">
        <v>158</v>
      </c>
      <c r="F22" s="208">
        <v>265</v>
      </c>
      <c r="H22" s="32"/>
    </row>
    <row r="23" spans="2:8" s="1" customFormat="1" ht="22.5">
      <c r="B23" s="32"/>
      <c r="C23" s="207" t="s">
        <v>156</v>
      </c>
      <c r="D23" s="207" t="s">
        <v>157</v>
      </c>
      <c r="E23" s="15" t="s">
        <v>158</v>
      </c>
      <c r="F23" s="208">
        <v>265</v>
      </c>
      <c r="H23" s="32"/>
    </row>
    <row r="24" spans="2:8" s="1" customFormat="1" ht="16.899999999999999" customHeight="1">
      <c r="B24" s="32"/>
      <c r="C24" s="207" t="s">
        <v>168</v>
      </c>
      <c r="D24" s="207" t="s">
        <v>169</v>
      </c>
      <c r="E24" s="15" t="s">
        <v>158</v>
      </c>
      <c r="F24" s="208">
        <v>265</v>
      </c>
      <c r="H24" s="32"/>
    </row>
    <row r="25" spans="2:8" s="1" customFormat="1" ht="16.899999999999999" customHeight="1">
      <c r="B25" s="32"/>
      <c r="C25" s="207" t="s">
        <v>182</v>
      </c>
      <c r="D25" s="207" t="s">
        <v>183</v>
      </c>
      <c r="E25" s="15" t="s">
        <v>158</v>
      </c>
      <c r="F25" s="208">
        <v>265</v>
      </c>
      <c r="H25" s="32"/>
    </row>
    <row r="26" spans="2:8" s="1" customFormat="1" ht="16.899999999999999" customHeight="1">
      <c r="B26" s="32"/>
      <c r="C26" s="207" t="s">
        <v>186</v>
      </c>
      <c r="D26" s="207" t="s">
        <v>187</v>
      </c>
      <c r="E26" s="15" t="s">
        <v>158</v>
      </c>
      <c r="F26" s="208">
        <v>265</v>
      </c>
      <c r="H26" s="32"/>
    </row>
    <row r="27" spans="2:8" s="1" customFormat="1" ht="16.899999999999999" customHeight="1">
      <c r="B27" s="32"/>
      <c r="C27" s="207" t="s">
        <v>191</v>
      </c>
      <c r="D27" s="207" t="s">
        <v>192</v>
      </c>
      <c r="E27" s="15" t="s">
        <v>193</v>
      </c>
      <c r="F27" s="208">
        <v>39.75</v>
      </c>
      <c r="H27" s="32"/>
    </row>
    <row r="28" spans="2:8" s="1" customFormat="1" ht="22.5">
      <c r="B28" s="32"/>
      <c r="C28" s="207" t="s">
        <v>197</v>
      </c>
      <c r="D28" s="207" t="s">
        <v>198</v>
      </c>
      <c r="E28" s="15" t="s">
        <v>158</v>
      </c>
      <c r="F28" s="208">
        <v>530</v>
      </c>
      <c r="H28" s="32"/>
    </row>
    <row r="29" spans="2:8" s="1" customFormat="1" ht="16.899999999999999" customHeight="1">
      <c r="B29" s="32"/>
      <c r="C29" s="207" t="s">
        <v>209</v>
      </c>
      <c r="D29" s="207" t="s">
        <v>210</v>
      </c>
      <c r="E29" s="15" t="s">
        <v>158</v>
      </c>
      <c r="F29" s="208">
        <v>265</v>
      </c>
      <c r="H29" s="32"/>
    </row>
    <row r="30" spans="2:8" s="1" customFormat="1" ht="26.45" customHeight="1">
      <c r="B30" s="32"/>
      <c r="C30" s="202" t="s">
        <v>291</v>
      </c>
      <c r="D30" s="202" t="s">
        <v>93</v>
      </c>
      <c r="H30" s="32"/>
    </row>
    <row r="31" spans="2:8" s="1" customFormat="1" ht="16.899999999999999" customHeight="1">
      <c r="B31" s="32"/>
      <c r="C31" s="203" t="s">
        <v>107</v>
      </c>
      <c r="D31" s="204" t="s">
        <v>1</v>
      </c>
      <c r="E31" s="205" t="s">
        <v>1</v>
      </c>
      <c r="F31" s="206">
        <v>17.010000000000002</v>
      </c>
      <c r="H31" s="32"/>
    </row>
    <row r="32" spans="2:8" s="1" customFormat="1" ht="22.5">
      <c r="B32" s="32"/>
      <c r="C32" s="207" t="s">
        <v>1</v>
      </c>
      <c r="D32" s="207" t="s">
        <v>282</v>
      </c>
      <c r="E32" s="15" t="s">
        <v>1</v>
      </c>
      <c r="F32" s="208">
        <v>17.010000000000002</v>
      </c>
      <c r="H32" s="32"/>
    </row>
    <row r="33" spans="2:8" s="1" customFormat="1" ht="16.899999999999999" customHeight="1">
      <c r="B33" s="32"/>
      <c r="C33" s="207" t="s">
        <v>107</v>
      </c>
      <c r="D33" s="207" t="s">
        <v>166</v>
      </c>
      <c r="E33" s="15" t="s">
        <v>1</v>
      </c>
      <c r="F33" s="208">
        <v>17.010000000000002</v>
      </c>
      <c r="H33" s="32"/>
    </row>
    <row r="34" spans="2:8" s="1" customFormat="1" ht="16.899999999999999" customHeight="1">
      <c r="B34" s="32"/>
      <c r="C34" s="209" t="s">
        <v>290</v>
      </c>
      <c r="H34" s="32"/>
    </row>
    <row r="35" spans="2:8" s="1" customFormat="1" ht="16.899999999999999" customHeight="1">
      <c r="B35" s="32"/>
      <c r="C35" s="207" t="s">
        <v>172</v>
      </c>
      <c r="D35" s="207" t="s">
        <v>173</v>
      </c>
      <c r="E35" s="15" t="s">
        <v>158</v>
      </c>
      <c r="F35" s="208">
        <v>17.010000000000002</v>
      </c>
      <c r="H35" s="32"/>
    </row>
    <row r="36" spans="2:8" s="1" customFormat="1" ht="16.899999999999999" customHeight="1">
      <c r="B36" s="32"/>
      <c r="C36" s="207" t="s">
        <v>177</v>
      </c>
      <c r="D36" s="207" t="s">
        <v>178</v>
      </c>
      <c r="E36" s="15" t="s">
        <v>158</v>
      </c>
      <c r="F36" s="208">
        <v>17.010000000000002</v>
      </c>
      <c r="H36" s="32"/>
    </row>
    <row r="37" spans="2:8" s="1" customFormat="1" ht="22.5">
      <c r="B37" s="32"/>
      <c r="C37" s="207" t="s">
        <v>203</v>
      </c>
      <c r="D37" s="207" t="s">
        <v>204</v>
      </c>
      <c r="E37" s="15" t="s">
        <v>205</v>
      </c>
      <c r="F37" s="208">
        <v>85.05</v>
      </c>
      <c r="H37" s="32"/>
    </row>
    <row r="38" spans="2:8" s="1" customFormat="1" ht="16.899999999999999" customHeight="1">
      <c r="B38" s="32"/>
      <c r="C38" s="203" t="s">
        <v>104</v>
      </c>
      <c r="D38" s="204" t="s">
        <v>105</v>
      </c>
      <c r="E38" s="205" t="s">
        <v>1</v>
      </c>
      <c r="F38" s="206">
        <v>210</v>
      </c>
      <c r="H38" s="32"/>
    </row>
    <row r="39" spans="2:8" s="1" customFormat="1" ht="16.899999999999999" customHeight="1">
      <c r="B39" s="32"/>
      <c r="C39" s="207" t="s">
        <v>1</v>
      </c>
      <c r="D39" s="207" t="s">
        <v>281</v>
      </c>
      <c r="E39" s="15" t="s">
        <v>1</v>
      </c>
      <c r="F39" s="208">
        <v>210</v>
      </c>
      <c r="H39" s="32"/>
    </row>
    <row r="40" spans="2:8" s="1" customFormat="1" ht="16.899999999999999" customHeight="1">
      <c r="B40" s="32"/>
      <c r="C40" s="207" t="s">
        <v>104</v>
      </c>
      <c r="D40" s="207" t="s">
        <v>166</v>
      </c>
      <c r="E40" s="15" t="s">
        <v>1</v>
      </c>
      <c r="F40" s="208">
        <v>210</v>
      </c>
      <c r="H40" s="32"/>
    </row>
    <row r="41" spans="2:8" s="1" customFormat="1" ht="16.899999999999999" customHeight="1">
      <c r="B41" s="32"/>
      <c r="C41" s="209" t="s">
        <v>290</v>
      </c>
      <c r="H41" s="32"/>
    </row>
    <row r="42" spans="2:8" s="1" customFormat="1" ht="16.899999999999999" customHeight="1">
      <c r="B42" s="32"/>
      <c r="C42" s="207" t="s">
        <v>162</v>
      </c>
      <c r="D42" s="207" t="s">
        <v>163</v>
      </c>
      <c r="E42" s="15" t="s">
        <v>158</v>
      </c>
      <c r="F42" s="208">
        <v>210</v>
      </c>
      <c r="H42" s="32"/>
    </row>
    <row r="43" spans="2:8" s="1" customFormat="1" ht="22.5">
      <c r="B43" s="32"/>
      <c r="C43" s="207" t="s">
        <v>156</v>
      </c>
      <c r="D43" s="207" t="s">
        <v>157</v>
      </c>
      <c r="E43" s="15" t="s">
        <v>158</v>
      </c>
      <c r="F43" s="208">
        <v>210</v>
      </c>
      <c r="H43" s="32"/>
    </row>
    <row r="44" spans="2:8" s="1" customFormat="1" ht="16.899999999999999" customHeight="1">
      <c r="B44" s="32"/>
      <c r="C44" s="207" t="s">
        <v>168</v>
      </c>
      <c r="D44" s="207" t="s">
        <v>169</v>
      </c>
      <c r="E44" s="15" t="s">
        <v>158</v>
      </c>
      <c r="F44" s="208">
        <v>210</v>
      </c>
      <c r="H44" s="32"/>
    </row>
    <row r="45" spans="2:8" s="1" customFormat="1" ht="16.899999999999999" customHeight="1">
      <c r="B45" s="32"/>
      <c r="C45" s="207" t="s">
        <v>182</v>
      </c>
      <c r="D45" s="207" t="s">
        <v>183</v>
      </c>
      <c r="E45" s="15" t="s">
        <v>158</v>
      </c>
      <c r="F45" s="208">
        <v>210</v>
      </c>
      <c r="H45" s="32"/>
    </row>
    <row r="46" spans="2:8" s="1" customFormat="1" ht="16.899999999999999" customHeight="1">
      <c r="B46" s="32"/>
      <c r="C46" s="207" t="s">
        <v>186</v>
      </c>
      <c r="D46" s="207" t="s">
        <v>187</v>
      </c>
      <c r="E46" s="15" t="s">
        <v>158</v>
      </c>
      <c r="F46" s="208">
        <v>210</v>
      </c>
      <c r="H46" s="32"/>
    </row>
    <row r="47" spans="2:8" s="1" customFormat="1" ht="16.899999999999999" customHeight="1">
      <c r="B47" s="32"/>
      <c r="C47" s="207" t="s">
        <v>191</v>
      </c>
      <c r="D47" s="207" t="s">
        <v>192</v>
      </c>
      <c r="E47" s="15" t="s">
        <v>193</v>
      </c>
      <c r="F47" s="208">
        <v>31.5</v>
      </c>
      <c r="H47" s="32"/>
    </row>
    <row r="48" spans="2:8" s="1" customFormat="1" ht="22.5">
      <c r="B48" s="32"/>
      <c r="C48" s="207" t="s">
        <v>197</v>
      </c>
      <c r="D48" s="207" t="s">
        <v>198</v>
      </c>
      <c r="E48" s="15" t="s">
        <v>158</v>
      </c>
      <c r="F48" s="208">
        <v>420</v>
      </c>
      <c r="H48" s="32"/>
    </row>
    <row r="49" spans="2:8" s="1" customFormat="1" ht="16.899999999999999" customHeight="1">
      <c r="B49" s="32"/>
      <c r="C49" s="207" t="s">
        <v>209</v>
      </c>
      <c r="D49" s="207" t="s">
        <v>210</v>
      </c>
      <c r="E49" s="15" t="s">
        <v>158</v>
      </c>
      <c r="F49" s="208">
        <v>210</v>
      </c>
      <c r="H49" s="32"/>
    </row>
    <row r="50" spans="2:8" s="1" customFormat="1" ht="7.35" customHeight="1">
      <c r="B50" s="47"/>
      <c r="C50" s="48"/>
      <c r="D50" s="48"/>
      <c r="E50" s="48"/>
      <c r="F50" s="48"/>
      <c r="G50" s="48"/>
      <c r="H50" s="32"/>
    </row>
    <row r="51" spans="2:8" s="1" customFormat="1"/>
  </sheetData>
  <sheetProtection algorithmName="SHA-512" hashValue="YU2cEzW1KGXVQtgfEDHPZvqCkJ5Wlt8wfjG1xmskpk+wYL9okIIozIzC7N/PhTX2ocz3G69mlEZpFJ+m87NhJw==" saltValue="rIeyW/HNdh582BxY4qDT1FJwfmufoCdvYKv6QrSALcIJMLYg7hoXbk2ZUkCbrCA4wOgDE6vFEaUo8dCazU1qoQ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01 - Spevnená plocha A pr...</vt:lpstr>
      <vt:lpstr>02 - Spevnená plocha B pr...</vt:lpstr>
      <vt:lpstr>Zoznam figúr</vt:lpstr>
      <vt:lpstr>'01 - Spevnená plocha A pr...'!Názvy_tlače</vt:lpstr>
      <vt:lpstr>'02 - Spevnená plocha B pr...'!Názvy_tlače</vt:lpstr>
      <vt:lpstr>'Rekapitulácia stavby'!Názvy_tlače</vt:lpstr>
      <vt:lpstr>'Zoznam figúr'!Názvy_tlače</vt:lpstr>
      <vt:lpstr>'01 - Spevnená plocha A pr...'!Oblasť_tlače</vt:lpstr>
      <vt:lpstr>'02 - Spevnená plocha B pr...'!Oblasť_tlače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2025-09-17T11:02:55Z</dcterms:created>
  <dcterms:modified xsi:type="dcterms:W3CDTF">2025-09-24T14:28:10Z</dcterms:modified>
</cp:coreProperties>
</file>